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2.xml" ContentType="application/vnd.ms-excel.controlproperties+xml"/>
  <Override PartName="/xl/ctrlProps/ctrlProp1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3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05 - Statistik\1.Daten\01 BEVOELKERUNG\Bevölkerung - Strukturerhebung\2022\"/>
    </mc:Choice>
  </mc:AlternateContent>
  <workbookProtection lockStructure="1"/>
  <bookViews>
    <workbookView xWindow="-120" yWindow="-120" windowWidth="29040" windowHeight="15720"/>
  </bookViews>
  <sheets>
    <sheet name="Graubünden" sheetId="27" r:id="rId1"/>
    <sheet name="Uebersetzungen" sheetId="29" state="hidden" r:id="rId2"/>
  </sheets>
  <definedNames>
    <definedName name="_xlnm.Print_Area" localSheetId="0">Graubünden!$A$1:$K$56</definedName>
  </definedNames>
  <calcPr calcId="162913"/>
</workbook>
</file>

<file path=xl/calcChain.xml><?xml version="1.0" encoding="utf-8"?>
<calcChain xmlns="http://schemas.openxmlformats.org/spreadsheetml/2006/main">
  <c r="A56" i="27" l="1"/>
  <c r="A55" i="27"/>
  <c r="A53" i="27"/>
  <c r="A52" i="27"/>
  <c r="A51" i="27"/>
  <c r="A50" i="27"/>
  <c r="J14" i="27"/>
  <c r="I14" i="27"/>
  <c r="H14" i="27"/>
  <c r="G14" i="27"/>
  <c r="F14" i="27"/>
  <c r="E14" i="27"/>
  <c r="D14" i="27"/>
  <c r="C14" i="27"/>
  <c r="I13" i="27"/>
  <c r="G13" i="27"/>
  <c r="E13" i="27"/>
  <c r="C13" i="27"/>
  <c r="B34" i="27" l="1"/>
  <c r="B33" i="27"/>
  <c r="B32" i="27"/>
  <c r="A32" i="27"/>
  <c r="B31" i="27"/>
  <c r="B30" i="27"/>
  <c r="B29" i="27"/>
  <c r="B28" i="27"/>
  <c r="B27" i="27"/>
  <c r="B26" i="27" l="1"/>
  <c r="B25" i="27"/>
  <c r="B24" i="27"/>
  <c r="B23" i="27"/>
  <c r="B21" i="27" l="1"/>
  <c r="A10" i="27" l="1"/>
  <c r="A9" i="27"/>
  <c r="A7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22" i="27"/>
  <c r="B20" i="27"/>
  <c r="B19" i="27"/>
  <c r="B18" i="27"/>
  <c r="B16" i="27"/>
  <c r="B17" i="27"/>
  <c r="A16" i="27"/>
  <c r="A46" i="27"/>
  <c r="A35" i="27"/>
  <c r="A27" i="27"/>
  <c r="A22" i="27"/>
  <c r="A18" i="27"/>
  <c r="A15" i="27"/>
</calcChain>
</file>

<file path=xl/sharedStrings.xml><?xml version="1.0" encoding="utf-8"?>
<sst xmlns="http://schemas.openxmlformats.org/spreadsheetml/2006/main" count="266" uniqueCount="227">
  <si>
    <t>Total</t>
  </si>
  <si>
    <t>Anzahl Personen</t>
  </si>
  <si>
    <t>(): Extrapolation aufgrund von 49 oder weniger Beobachtungen. Die Resultate sind mit grosser Vorsicht zu interpretieren.</t>
  </si>
  <si>
    <t>X: Extrapolation aufgrund von 4 oder weniger Beobachtungen. Die Resultate werden aus Gründen des Datenschutzes nicht publiziert.</t>
  </si>
  <si>
    <t>Die Grundgesamtheit der Strukturerhebung enthält alle Personen der ständigen Wohnbevölkerung ab vollendetem 15. Altersjahr, die in Privathaushalten leben.</t>
  </si>
  <si>
    <t>Aus der Grundgesamtheit ausgeschlossen wurden neben den Personen, die in Kollektivhaushalten leben, auch Diplomaten, internationale Funktionäre und deren Angehörige.</t>
  </si>
  <si>
    <t>Geschlecht</t>
  </si>
  <si>
    <t>Männer</t>
  </si>
  <si>
    <t>Frauen</t>
  </si>
  <si>
    <t>Alter</t>
  </si>
  <si>
    <t>Arbeitsmarktstatus</t>
  </si>
  <si>
    <t>Erwerbstätige</t>
  </si>
  <si>
    <t>Erwerbslose</t>
  </si>
  <si>
    <t>Nichterwerbspersonen</t>
  </si>
  <si>
    <t>Sozioprofessionelle Kategorien</t>
  </si>
  <si>
    <t>Oberstes Management</t>
  </si>
  <si>
    <t>Freie und gleichgestellte Berufe</t>
  </si>
  <si>
    <t>Andere Selbstständige</t>
  </si>
  <si>
    <t>Akademische Berufe und oberes Kader</t>
  </si>
  <si>
    <t>Intermediäre Berufe</t>
  </si>
  <si>
    <t>Qualifizierte nichtmanuelle Berufe</t>
  </si>
  <si>
    <t>Qualifizierte manuelle Berufe</t>
  </si>
  <si>
    <t>Ungelernte Angestellte und Arbeiter</t>
  </si>
  <si>
    <t>Lernende in dualer beruflicher Grundbildung (Lehrlinge)</t>
  </si>
  <si>
    <t>Nicht zuteilbare Erwerbstätige (fehlende oder unklare Basisdaten oder unplausible Kombination)</t>
  </si>
  <si>
    <t>Erwerbslose und Nichterwerbspersonen</t>
  </si>
  <si>
    <t>Höchste abgeschlossene Ausbildung</t>
  </si>
  <si>
    <t>Sekundarstufe II</t>
  </si>
  <si>
    <t>Tertiärstufe</t>
  </si>
  <si>
    <t>Quelle: BFS (Strukturerhebung)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</si>
  <si>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</si>
  <si>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</si>
  <si>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</si>
  <si>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</si>
  <si>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</si>
  <si>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</si>
  <si>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</si>
  <si>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</si>
  <si>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</si>
  <si>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</si>
  <si>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&lt;SpaltenTitel_1&gt;</t>
  </si>
  <si>
    <t>&lt;SpaltenTitel_2&gt;</t>
  </si>
  <si>
    <t>&lt;SpaltenTitel_3&gt;</t>
  </si>
  <si>
    <t>&lt;Legende_1&gt;</t>
  </si>
  <si>
    <t>&lt;Legende_2&gt;</t>
  </si>
  <si>
    <t>&lt;Legende_3&gt;</t>
  </si>
  <si>
    <t>&lt;Legende_4&gt;</t>
  </si>
  <si>
    <t>&lt;Quelle_1&gt;</t>
  </si>
  <si>
    <t>T1-2</t>
  </si>
  <si>
    <t>T2</t>
  </si>
  <si>
    <t>&lt;T2Titel&gt;</t>
  </si>
  <si>
    <t>&lt;T2UTitel&gt;</t>
  </si>
  <si>
    <t>&lt;T2Zeilentitel_1&gt;</t>
  </si>
  <si>
    <t>&lt;T2Zeilentitel_2&gt;</t>
  </si>
  <si>
    <t>&lt;T2Zeilentitel_3&gt;</t>
  </si>
  <si>
    <t>&lt;T2Zeilentitel_4&gt;</t>
  </si>
  <si>
    <t>&lt;T2Zeilentitel_5&gt;</t>
  </si>
  <si>
    <t>&lt;T2Zeilentitel_6&gt;</t>
  </si>
  <si>
    <t>&lt;T2Zeilentitel_7&gt;</t>
  </si>
  <si>
    <t>&lt;SpaltenTitel_1.1&gt;</t>
  </si>
  <si>
    <t>&lt;SpaltenTitel_1.2&gt;</t>
  </si>
  <si>
    <t>&lt;T2Zeilentitel_2.1&gt;</t>
  </si>
  <si>
    <t>&lt;T2Zeilentitel_2.2&gt;</t>
  </si>
  <si>
    <t>&lt;T2Zeilentitel_3.1&gt;</t>
  </si>
  <si>
    <t>&lt;T2Zeilentitel_3.2&gt;</t>
  </si>
  <si>
    <t>&lt;T2Zeilentitel_4.1&gt;</t>
  </si>
  <si>
    <t>&lt;T2Zeilentitel_4.2&gt;</t>
  </si>
  <si>
    <t>&lt;T2Zeilentitel_5.1&gt;</t>
  </si>
  <si>
    <t>&lt;T2Zeilentitel_5.2&gt;</t>
  </si>
  <si>
    <t>&lt;T2Zeilentitel_7.1&gt;</t>
  </si>
  <si>
    <t>&lt;T2Zeilentitel_7.2&gt;</t>
  </si>
  <si>
    <t>&lt;T2Zeilentitel_7.3&gt;</t>
  </si>
  <si>
    <t>&lt;T2Zeilentitel_8&gt;</t>
  </si>
  <si>
    <t>&lt;T2Zeilentitel_3.3&gt;</t>
  </si>
  <si>
    <t>&lt;T2Zeilentitel_3.4&gt;</t>
  </si>
  <si>
    <t>&lt;T2Zeilentitel_7.4&gt;</t>
  </si>
  <si>
    <t>&lt;T2Zeilentitel_7.5&gt;</t>
  </si>
  <si>
    <t>&lt;T2Zeilentitel_7.6&gt;</t>
  </si>
  <si>
    <t>&lt;T2Zeilentitel_7.7&gt;</t>
  </si>
  <si>
    <t>&lt;T2Zeilentitel_7.8&gt;</t>
  </si>
  <si>
    <t>&lt;T2Zeilentitel_7.9&gt;</t>
  </si>
  <si>
    <t>&lt;T2Zeilentitel_7.10&gt;</t>
  </si>
  <si>
    <t>&lt;T2Zeilentitel_7.11&gt;</t>
  </si>
  <si>
    <t>&lt;T2Zeilentitel_8.1&gt;</t>
  </si>
  <si>
    <t>&lt;T2Zeilentitel_8.2&gt;</t>
  </si>
  <si>
    <t>&lt;T2Zeilentitel_8.3&gt;</t>
  </si>
  <si>
    <t>&lt;T2Aktualisierung&gt;</t>
  </si>
  <si>
    <t>Totale</t>
  </si>
  <si>
    <t>Numero di persone</t>
  </si>
  <si>
    <t>Sesso</t>
  </si>
  <si>
    <t>Età</t>
  </si>
  <si>
    <t>Uomini</t>
  </si>
  <si>
    <t>Donne</t>
  </si>
  <si>
    <t>Occupati</t>
  </si>
  <si>
    <t>Disoccupati</t>
  </si>
  <si>
    <t>Persone senza attività professionale</t>
  </si>
  <si>
    <t>Management superiore</t>
  </si>
  <si>
    <t>Professioni liberali ed equiparate</t>
  </si>
  <si>
    <t>Altri indipendenti</t>
  </si>
  <si>
    <t>Professioni accademiche e quadri superiori</t>
  </si>
  <si>
    <t>Professioni intermediarie</t>
  </si>
  <si>
    <t>Professioni qualificate non manuali</t>
  </si>
  <si>
    <t>Professioni qualificate manuali</t>
  </si>
  <si>
    <t>Impiegati e operai non qualificati</t>
  </si>
  <si>
    <t>Persone in formazione professionale di base duale (apprendisti)</t>
  </si>
  <si>
    <t>Occupati non attribuibili (dati di base mancanti)</t>
  </si>
  <si>
    <t>Disoccupati e persone senza attività professionale</t>
  </si>
  <si>
    <t>Senza formazione postobbligatoria</t>
  </si>
  <si>
    <t>Livello secondario II</t>
  </si>
  <si>
    <t>Livello terziario</t>
  </si>
  <si>
    <t>Umens</t>
  </si>
  <si>
    <t>Dunnas</t>
  </si>
  <si>
    <t>Gender</t>
  </si>
  <si>
    <t>Vegliadetgna</t>
  </si>
  <si>
    <t>Status dal martgà da lavur</t>
  </si>
  <si>
    <t>Categorias socioprofessiunalas</t>
  </si>
  <si>
    <t>La pli auta scolaziun terminada</t>
  </si>
  <si>
    <t>Professiuns libras ed egualas</t>
  </si>
  <si>
    <t>Autras persunas independentas</t>
  </si>
  <si>
    <t>Professiuns academicas e cader superiur</t>
  </si>
  <si>
    <t>professiuns intermediaras</t>
  </si>
  <si>
    <t>Professiuns betg manualas qualifitgadas</t>
  </si>
  <si>
    <t>Professiuns manualas qualifitgadas</t>
  </si>
  <si>
    <t>Emploiads e lavurants betg emprendids</t>
  </si>
  <si>
    <t>Emprendistas ed emprendists en ina furmaziun fundamentala professiunala dubla (emprendists)</t>
  </si>
  <si>
    <t>Persunas cun activitad da gudogn che n'èn betg attribuiblas (datas da basa mancantas u betg cleras u ina cumbinaziun inclausibla)</t>
  </si>
  <si>
    <t>Persunas senza activitad da gudogn e persunas senza activitad da gudogn</t>
  </si>
  <si>
    <t>Stgalim secundar II</t>
  </si>
  <si>
    <t>Stgalim terziar</t>
  </si>
  <si>
    <t>Management suprem</t>
  </si>
  <si>
    <t>Persunas senza activitad da gudogn</t>
  </si>
  <si>
    <t>Persunas cun activitad da gudogn</t>
  </si>
  <si>
    <t>Dumber da persunas</t>
  </si>
  <si>
    <t>Funtauna: UST (enquista da structura)</t>
  </si>
  <si>
    <t>X</t>
  </si>
  <si>
    <t>&lt;SpaltenTitel_4&gt;</t>
  </si>
  <si>
    <t>Staatsangehörigkeit</t>
  </si>
  <si>
    <t>Naziunalitad</t>
  </si>
  <si>
    <t>Cittadinanza</t>
  </si>
  <si>
    <t>Status sul mercato del lavoro</t>
  </si>
  <si>
    <t>Categorie socioprofessionali</t>
  </si>
  <si>
    <t>Istruzione di massimo livello</t>
  </si>
  <si>
    <t>15-24</t>
  </si>
  <si>
    <t>65 und älter</t>
  </si>
  <si>
    <t>65 e dapli</t>
  </si>
  <si>
    <t>65 e più</t>
  </si>
  <si>
    <t>Svizzera</t>
  </si>
  <si>
    <t>Svizra</t>
  </si>
  <si>
    <t>Schweiz</t>
  </si>
  <si>
    <t>&lt;T2Zeilentitel_5.3&gt;</t>
  </si>
  <si>
    <t>Ohne nachobligatorische Aubildung</t>
  </si>
  <si>
    <t>Senza furmaziun postobligatorica</t>
  </si>
  <si>
    <t>&lt;SpaltenTitel_5&gt;</t>
  </si>
  <si>
    <t>&lt;SpaltenTitel_6&gt;</t>
  </si>
  <si>
    <t>&lt;SpaltenTitel_7&gt;</t>
  </si>
  <si>
    <t>&lt;SpaltenTitel_8&gt;</t>
  </si>
  <si>
    <t>Ständige Wohnbevölkerung ab 15 Jahren</t>
  </si>
  <si>
    <t>Populaziun residenta permanenta a partir da 15 onns</t>
  </si>
  <si>
    <t>Popolazione residente permanente di 15 anni e più</t>
  </si>
  <si>
    <t>Vertrauens- intervall: 
± (in %)</t>
  </si>
  <si>
    <t>Interval da confidenza: 
± (en %)</t>
  </si>
  <si>
    <t>Intervallo di confidenza: 
± (in %)</t>
  </si>
  <si>
    <t>Migrationsstatus</t>
  </si>
  <si>
    <t>Status migratorio</t>
  </si>
  <si>
    <t>Status da migraziun</t>
  </si>
  <si>
    <t>45-64</t>
  </si>
  <si>
    <t>25-44</t>
  </si>
  <si>
    <t>&lt;T2Zeilentitel_4.3&gt;</t>
  </si>
  <si>
    <t>&lt;T2Zeilentitel_4.4&gt;</t>
  </si>
  <si>
    <t>EU und EFTA</t>
  </si>
  <si>
    <t>Anderer europäischer Staat</t>
  </si>
  <si>
    <t>Andere Staaten</t>
  </si>
  <si>
    <t>Staatsangehörigkeit unbekannt</t>
  </si>
  <si>
    <t>&lt;T2Zeilentitel_4.5&gt;</t>
  </si>
  <si>
    <t>UE ed AECL</t>
  </si>
  <si>
    <t>In auter pajais europeic</t>
  </si>
  <si>
    <t>Auters stadis</t>
  </si>
  <si>
    <t>Naziunalitad n'è betg enconuschenta</t>
  </si>
  <si>
    <t>UE e EFTA</t>
  </si>
  <si>
    <t>Altro paese europeo</t>
  </si>
  <si>
    <t>Altri paesi</t>
  </si>
  <si>
    <t>Nazionalità sconosciuta</t>
  </si>
  <si>
    <t>&lt;Legende_5&gt;</t>
  </si>
  <si>
    <t>&lt;T2Zeilentitel_6.3&gt;</t>
  </si>
  <si>
    <t>&lt;T2Zeilentitel_6.2&gt;</t>
  </si>
  <si>
    <t>&lt;T2Zeilentitel_6.1&gt;</t>
  </si>
  <si>
    <t>&lt;T2Zeilentitel_5.4&gt;</t>
  </si>
  <si>
    <t>&lt;T2Zeilentitel_5.5&gt;</t>
  </si>
  <si>
    <t>Schweizer/innen ohne Migrationshintergrund</t>
  </si>
  <si>
    <t>Schweizer/innen mit Migrationshintergrund</t>
  </si>
  <si>
    <t>Ausländer/innen der ersten Generation</t>
  </si>
  <si>
    <t>Ausländer/innen der zweiten und höheren Generation</t>
  </si>
  <si>
    <t>Migrationshintergrund unbekannt</t>
  </si>
  <si>
    <t>Ständige Wohnbevölkerung nach Anzahl Hauptsprachen in Graubünden</t>
  </si>
  <si>
    <t>Populaziun residenta permanenta tenor il dumber da linguas principalas en il Grischun</t>
  </si>
  <si>
    <t>Popolazione residente permanente per il numero di lingue principale nei Grigioni</t>
  </si>
  <si>
    <t>Eine Hauptsprache</t>
  </si>
  <si>
    <t>Drei oder mehr Hauptsprachen</t>
  </si>
  <si>
    <t>Zwei Hauptsprachen</t>
  </si>
  <si>
    <t>Ina lingua principala</t>
  </si>
  <si>
    <t>Duas linguas principalas</t>
  </si>
  <si>
    <t>Trais u dapli linguas principalas</t>
  </si>
  <si>
    <t>Una lingua principale</t>
  </si>
  <si>
    <t>Due lingue principali</t>
  </si>
  <si>
    <t>Tre o più lingue principali</t>
  </si>
  <si>
    <t>(): Estrapolazione basata su 49 osservazioni o meno. I risultati devono essere interpretati con molta cautela.</t>
  </si>
  <si>
    <t>X: Estrapolazione basata su 4 o meno osservazioni. I risultati non sono pubblicati per motivi di protezione dei dati.</t>
  </si>
  <si>
    <t>La popolazione dell'indagine sulla struttura comprende tutte le persone della popolazione residente permanente di età pari o superiore ai 15 anni che vivono in famiglie.</t>
  </si>
  <si>
    <t>Oltre alle persone che vivono in economie domestiche collettive, sono stati esclusi i diplomatici, i funzionari internazionali e i loro familiari.</t>
  </si>
  <si>
    <t>(): Extrapolaziun sin basa da 49 u damain observaziuns. Ils resultats ston vegnir interpretads cun gronda precauziun.</t>
  </si>
  <si>
    <t>X: Extrapolaziun pervia da 4 u damain observaziuns. Per motivs da la protecziun da datas na vegnan ils resultats betg publitgads.</t>
  </si>
  <si>
    <t>La survista da basa da l'enquista da structura cumpiglia tut las persunas da la populaziun residenta permanenta a partir da 15 onns che vivan en chasadas privatas.</t>
  </si>
  <si>
    <t>Exclus da la totalitad fundamentala èn vegnids ultra da las persunas che vivan en chasadas collectivas er diplomats, funcziunaris internaziunals e lur confamigliars.</t>
  </si>
  <si>
    <t>Fonte: UST - (rilevazione strutturale)</t>
  </si>
  <si>
    <t>Svizzers senza retroterra da migraziun</t>
  </si>
  <si>
    <t>Svizzers cun ina migraziun</t>
  </si>
  <si>
    <t>Persunas estras da l'emprima generaziun</t>
  </si>
  <si>
    <t>Persunas estras da la segunda generaziun e da l'emprima</t>
  </si>
  <si>
    <t>La migraziun n'è betg enconuschenta</t>
  </si>
  <si>
    <t>Svizzeri/e senza un passato migratorio</t>
  </si>
  <si>
    <t>Svizzeri/e con un passato migratorio</t>
  </si>
  <si>
    <t>Stranieri/e di prima generazione</t>
  </si>
  <si>
    <t>Stranieri/e di seconda generazione e più</t>
  </si>
  <si>
    <t>Passato migratorio sconosciuto</t>
  </si>
  <si>
    <t>Letztmals aktualisiert am: 18.03.2024</t>
  </si>
  <si>
    <t>Ultima actualisaziun: 18.03.2024</t>
  </si>
  <si>
    <t>Ulimo aggiornamento: 18.03.2024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</si>
</sst>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_ * #,##0_ ;_ * \-#,##0_ ;_ * &quot;-&quot;??_ ;_ @_ "/>
    <numFmt numFmtId="166" formatCode="_-* #,##0.00\ _€_-;\-* #,##0.00\ _€_-;_-* &quot;-&quot;??\ _€_-;_-@_-"/>
    <numFmt numFmtId="167" formatCode="0.0"/>
    <numFmt numFmtId="168" formatCode="\(0.0\)"/>
    <numFmt numFmtId="169" formatCode="#\'##0"/>
    <numFmt numFmtId="170" formatCode="* #,###"/>
    <numFmt numFmtId="171" formatCode="\(0\)"/>
  </numFmts>
  <fonts count="1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name val="Arial"/>
      <family val="2"/>
    </font>
    <font>
      <sz val="14"/>
      <color rgb="FFFF0000"/>
      <name val="Arial"/>
      <family val="2"/>
    </font>
    <font>
      <b/>
      <sz val="10"/>
      <color indexed="8"/>
      <name val="Arial Narrow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sz val="8"/>
      <color rgb="FF000000"/>
      <name val="Segoe UI"/>
      <family val="2"/>
    </font>
    <font>
      <sz val="10"/>
      <color rgb="FF4C4C4C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" fillId="0" borderId="0"/>
    <xf numFmtId="0" fontId="5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</cellStyleXfs>
  <cellXfs count="80">
    <xf numFmtId="0" fontId="0" fillId="0" borderId="0" xfId="0"/>
    <xf numFmtId="0" fontId="3" fillId="4" borderId="0" xfId="0" applyFont="1" applyFill="1"/>
    <xf numFmtId="0" fontId="8" fillId="4" borderId="0" xfId="0" applyFont="1" applyFill="1"/>
    <xf numFmtId="0" fontId="9" fillId="3" borderId="0" xfId="0" applyFont="1" applyFill="1" applyAlignment="1">
      <alignment horizontal="left" vertical="top"/>
    </xf>
    <xf numFmtId="0" fontId="10" fillId="3" borderId="0" xfId="0" applyFont="1" applyFill="1" applyAlignment="1">
      <alignment horizontal="left" vertical="top"/>
    </xf>
    <xf numFmtId="165" fontId="10" fillId="3" borderId="0" xfId="1" applyNumberFormat="1" applyFont="1" applyFill="1" applyBorder="1" applyAlignment="1" applyProtection="1">
      <alignment horizontal="left" vertical="top"/>
    </xf>
    <xf numFmtId="0" fontId="2" fillId="0" borderId="0" xfId="0" applyFont="1"/>
    <xf numFmtId="0" fontId="12" fillId="3" borderId="0" xfId="0" applyFont="1" applyFill="1" applyAlignment="1">
      <alignment horizontal="left" vertical="center"/>
    </xf>
    <xf numFmtId="0" fontId="2" fillId="2" borderId="0" xfId="0" applyFont="1" applyFill="1"/>
    <xf numFmtId="0" fontId="12" fillId="3" borderId="3" xfId="0" applyFont="1" applyFill="1" applyBorder="1" applyAlignment="1">
      <alignment horizontal="left" vertical="center" wrapText="1"/>
    </xf>
    <xf numFmtId="3" fontId="2" fillId="0" borderId="0" xfId="0" applyNumberFormat="1" applyFont="1"/>
    <xf numFmtId="169" fontId="2" fillId="0" borderId="0" xfId="0" applyNumberFormat="1" applyFont="1"/>
    <xf numFmtId="0" fontId="12" fillId="3" borderId="6" xfId="0" applyFont="1" applyFill="1" applyBorder="1" applyAlignment="1">
      <alignment horizontal="left" vertical="center" wrapText="1"/>
    </xf>
    <xf numFmtId="3" fontId="3" fillId="4" borderId="7" xfId="3" applyNumberFormat="1" applyFont="1" applyFill="1" applyBorder="1" applyAlignment="1" applyProtection="1">
      <alignment horizontal="right" vertical="center" wrapText="1"/>
    </xf>
    <xf numFmtId="167" fontId="3" fillId="4" borderId="0" xfId="3" applyNumberFormat="1" applyFont="1" applyFill="1" applyBorder="1" applyAlignment="1" applyProtection="1">
      <alignment horizontal="right" vertical="center" wrapText="1"/>
    </xf>
    <xf numFmtId="168" fontId="3" fillId="4" borderId="0" xfId="3" applyNumberFormat="1" applyFont="1" applyFill="1" applyBorder="1" applyAlignment="1" applyProtection="1">
      <alignment horizontal="right" vertical="center" wrapText="1"/>
    </xf>
    <xf numFmtId="167" fontId="3" fillId="4" borderId="5" xfId="3" applyNumberFormat="1" applyFont="1" applyFill="1" applyBorder="1" applyAlignment="1" applyProtection="1">
      <alignment horizontal="right" vertical="center" wrapText="1"/>
    </xf>
    <xf numFmtId="3" fontId="3" fillId="4" borderId="4" xfId="3" applyNumberFormat="1" applyFont="1" applyFill="1" applyBorder="1" applyAlignment="1" applyProtection="1">
      <alignment horizontal="right" vertical="center" wrapText="1"/>
    </xf>
    <xf numFmtId="171" fontId="3" fillId="4" borderId="4" xfId="3" applyNumberFormat="1" applyFont="1" applyFill="1" applyBorder="1" applyAlignment="1" applyProtection="1">
      <alignment horizontal="right" vertical="center" wrapText="1"/>
    </xf>
    <xf numFmtId="171" fontId="3" fillId="4" borderId="7" xfId="3" applyNumberFormat="1" applyFont="1" applyFill="1" applyBorder="1" applyAlignment="1" applyProtection="1">
      <alignment horizontal="right" vertical="center" wrapText="1"/>
    </xf>
    <xf numFmtId="168" fontId="3" fillId="4" borderId="5" xfId="3" applyNumberFormat="1" applyFont="1" applyFill="1" applyBorder="1" applyAlignment="1" applyProtection="1">
      <alignment horizontal="right" vertical="center" wrapText="1"/>
    </xf>
    <xf numFmtId="0" fontId="0" fillId="4" borderId="0" xfId="0" applyFill="1"/>
    <xf numFmtId="0" fontId="15" fillId="4" borderId="0" xfId="0" applyFont="1" applyFill="1"/>
    <xf numFmtId="0" fontId="12" fillId="3" borderId="3" xfId="0" applyFont="1" applyFill="1" applyBorder="1" applyAlignment="1">
      <alignment horizontal="left" vertical="center"/>
    </xf>
    <xf numFmtId="167" fontId="3" fillId="4" borderId="8" xfId="3" applyNumberFormat="1" applyFont="1" applyFill="1" applyBorder="1" applyAlignment="1" applyProtection="1">
      <alignment horizontal="right" vertical="center" wrapText="1"/>
    </xf>
    <xf numFmtId="3" fontId="3" fillId="4" borderId="9" xfId="3" applyNumberFormat="1" applyFont="1" applyFill="1" applyBorder="1" applyAlignment="1" applyProtection="1">
      <alignment horizontal="right" vertical="center" wrapText="1"/>
    </xf>
    <xf numFmtId="167" fontId="3" fillId="4" borderId="10" xfId="3" applyNumberFormat="1" applyFont="1" applyFill="1" applyBorder="1" applyAlignment="1" applyProtection="1">
      <alignment horizontal="right" vertical="center" wrapText="1"/>
    </xf>
    <xf numFmtId="3" fontId="3" fillId="4" borderId="11" xfId="3" applyNumberFormat="1" applyFont="1" applyFill="1" applyBorder="1" applyAlignment="1" applyProtection="1">
      <alignment horizontal="right" vertical="center" wrapText="1"/>
    </xf>
    <xf numFmtId="167" fontId="3" fillId="4" borderId="12" xfId="3" applyNumberFormat="1" applyFont="1" applyFill="1" applyBorder="1" applyAlignment="1" applyProtection="1">
      <alignment horizontal="right" vertical="center" wrapText="1"/>
    </xf>
    <xf numFmtId="0" fontId="14" fillId="6" borderId="0" xfId="0" applyFont="1" applyFill="1" applyBorder="1" applyAlignment="1">
      <alignment horizontal="left" vertical="top" wrapText="1"/>
    </xf>
    <xf numFmtId="0" fontId="2" fillId="7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center" wrapText="1"/>
    </xf>
    <xf numFmtId="0" fontId="2" fillId="8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7" fillId="7" borderId="0" xfId="0" applyFont="1" applyFill="1" applyBorder="1" applyAlignment="1">
      <alignment horizontal="left" vertical="top" wrapText="1"/>
    </xf>
    <xf numFmtId="0" fontId="2" fillId="7" borderId="0" xfId="0" applyFont="1" applyFill="1" applyBorder="1" applyAlignment="1" applyProtection="1">
      <alignment horizontal="left" vertical="top" wrapText="1"/>
      <protection locked="0"/>
    </xf>
    <xf numFmtId="0" fontId="2" fillId="8" borderId="0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wrapText="1"/>
    </xf>
    <xf numFmtId="0" fontId="2" fillId="0" borderId="0" xfId="0" applyFont="1" applyBorder="1"/>
    <xf numFmtId="169" fontId="3" fillId="4" borderId="0" xfId="1" applyNumberFormat="1" applyFont="1" applyFill="1" applyBorder="1" applyAlignment="1" applyProtection="1">
      <alignment horizontal="right" vertical="center" wrapText="1"/>
    </xf>
    <xf numFmtId="167" fontId="3" fillId="4" borderId="0" xfId="1" applyNumberFormat="1" applyFont="1" applyFill="1" applyBorder="1" applyAlignment="1" applyProtection="1">
      <alignment horizontal="right" vertical="center" wrapText="1"/>
    </xf>
    <xf numFmtId="0" fontId="13" fillId="3" borderId="23" xfId="0" applyFont="1" applyFill="1" applyBorder="1" applyAlignment="1">
      <alignment horizontal="left" vertical="center" wrapText="1"/>
    </xf>
    <xf numFmtId="0" fontId="12" fillId="3" borderId="24" xfId="0" applyFont="1" applyFill="1" applyBorder="1" applyAlignment="1">
      <alignment horizontal="left" vertical="center" wrapText="1"/>
    </xf>
    <xf numFmtId="0" fontId="13" fillId="3" borderId="22" xfId="0" applyFont="1" applyFill="1" applyBorder="1" applyAlignment="1">
      <alignment horizontal="left" vertical="center" wrapText="1"/>
    </xf>
    <xf numFmtId="0" fontId="2" fillId="0" borderId="25" xfId="0" applyFont="1" applyBorder="1"/>
    <xf numFmtId="0" fontId="13" fillId="3" borderId="14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top"/>
    </xf>
    <xf numFmtId="0" fontId="2" fillId="0" borderId="14" xfId="0" applyFont="1" applyBorder="1"/>
    <xf numFmtId="168" fontId="3" fillId="4" borderId="8" xfId="3" applyNumberFormat="1" applyFont="1" applyFill="1" applyBorder="1" applyAlignment="1" applyProtection="1">
      <alignment horizontal="right" vertical="center" wrapText="1"/>
    </xf>
    <xf numFmtId="0" fontId="2" fillId="0" borderId="15" xfId="0" applyFont="1" applyBorder="1"/>
    <xf numFmtId="0" fontId="12" fillId="3" borderId="27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vertical="top" wrapText="1"/>
    </xf>
    <xf numFmtId="0" fontId="12" fillId="3" borderId="0" xfId="0" applyNumberFormat="1" applyFont="1" applyFill="1" applyBorder="1" applyAlignment="1" applyProtection="1">
      <alignment horizontal="left" vertical="center"/>
    </xf>
    <xf numFmtId="0" fontId="12" fillId="4" borderId="29" xfId="1" applyNumberFormat="1" applyFont="1" applyFill="1" applyBorder="1" applyAlignment="1" applyProtection="1">
      <alignment horizontal="right" vertical="top" wrapText="1"/>
    </xf>
    <xf numFmtId="0" fontId="12" fillId="4" borderId="31" xfId="1" applyNumberFormat="1" applyFont="1" applyFill="1" applyBorder="1" applyAlignment="1" applyProtection="1">
      <alignment horizontal="right" vertical="top" wrapText="1"/>
    </xf>
    <xf numFmtId="0" fontId="12" fillId="4" borderId="30" xfId="1" applyNumberFormat="1" applyFont="1" applyFill="1" applyBorder="1" applyAlignment="1" applyProtection="1">
      <alignment horizontal="right" vertical="top" wrapText="1"/>
    </xf>
    <xf numFmtId="0" fontId="12" fillId="3" borderId="28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2" fillId="4" borderId="32" xfId="1" applyNumberFormat="1" applyFont="1" applyFill="1" applyBorder="1" applyAlignment="1" applyProtection="1">
      <alignment horizontal="right" vertical="top" wrapText="1"/>
    </xf>
    <xf numFmtId="0" fontId="2" fillId="0" borderId="0" xfId="0" applyFont="1" applyAlignment="1">
      <alignment wrapText="1"/>
    </xf>
    <xf numFmtId="0" fontId="12" fillId="3" borderId="0" xfId="4" applyNumberFormat="1" applyFont="1" applyFill="1" applyBorder="1" applyAlignment="1" applyProtection="1">
      <alignment horizontal="left" vertical="top"/>
    </xf>
    <xf numFmtId="168" fontId="3" fillId="4" borderId="13" xfId="3" applyNumberFormat="1" applyFont="1" applyFill="1" applyBorder="1" applyAlignment="1" applyProtection="1">
      <alignment horizontal="right" vertical="center" wrapText="1"/>
    </xf>
    <xf numFmtId="171" fontId="3" fillId="4" borderId="11" xfId="3" applyNumberFormat="1" applyFont="1" applyFill="1" applyBorder="1" applyAlignment="1" applyProtection="1">
      <alignment horizontal="right" vertical="center" wrapText="1"/>
    </xf>
    <xf numFmtId="167" fontId="11" fillId="4" borderId="33" xfId="3" applyNumberFormat="1" applyFont="1" applyFill="1" applyBorder="1" applyAlignment="1" applyProtection="1">
      <alignment horizontal="right" vertical="center" wrapText="1"/>
    </xf>
    <xf numFmtId="170" fontId="11" fillId="4" borderId="34" xfId="3" applyNumberFormat="1" applyFont="1" applyFill="1" applyBorder="1" applyAlignment="1" applyProtection="1">
      <alignment horizontal="right" vertical="center" wrapText="1"/>
    </xf>
    <xf numFmtId="167" fontId="11" fillId="4" borderId="35" xfId="3" applyNumberFormat="1" applyFont="1" applyFill="1" applyBorder="1" applyAlignment="1" applyProtection="1">
      <alignment horizontal="right" vertical="center" wrapText="1"/>
    </xf>
    <xf numFmtId="167" fontId="11" fillId="4" borderId="36" xfId="3" applyNumberFormat="1" applyFont="1" applyFill="1" applyBorder="1" applyAlignment="1" applyProtection="1">
      <alignment horizontal="right" vertical="center" wrapText="1"/>
    </xf>
    <xf numFmtId="170" fontId="11" fillId="4" borderId="37" xfId="3" applyNumberFormat="1" applyFont="1" applyFill="1" applyBorder="1" applyAlignment="1" applyProtection="1">
      <alignment horizontal="right" vertical="center" wrapText="1"/>
    </xf>
    <xf numFmtId="0" fontId="8" fillId="4" borderId="0" xfId="0" applyFont="1" applyFill="1" applyAlignment="1">
      <alignment horizontal="left" vertical="top" wrapText="1"/>
    </xf>
    <xf numFmtId="0" fontId="13" fillId="3" borderId="2" xfId="0" applyFont="1" applyFill="1" applyBorder="1" applyAlignment="1">
      <alignment horizontal="center" vertical="top" wrapText="1"/>
    </xf>
    <xf numFmtId="0" fontId="13" fillId="3" borderId="21" xfId="0" applyFont="1" applyFill="1" applyBorder="1" applyAlignment="1">
      <alignment horizontal="center" vertical="top" wrapText="1"/>
    </xf>
    <xf numFmtId="0" fontId="13" fillId="5" borderId="19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13" fillId="5" borderId="20" xfId="0" applyFont="1" applyFill="1" applyBorder="1" applyAlignment="1">
      <alignment horizontal="center" vertical="center" wrapText="1"/>
    </xf>
  </cellXfs>
  <cellStyles count="11">
    <cellStyle name="Komma" xfId="1" builtinId="3"/>
    <cellStyle name="Komma 2" xfId="2"/>
    <cellStyle name="Komma 3" xfId="3"/>
    <cellStyle name="Normale 2" xfId="10"/>
    <cellStyle name="Standard" xfId="0" builtinId="0"/>
    <cellStyle name="Standard 2" xfId="4"/>
    <cellStyle name="Standard 2 2" xfId="7"/>
    <cellStyle name="Standard 3" xfId="5"/>
    <cellStyle name="Standard 4" xfId="6"/>
    <cellStyle name="Standard 4 2" xfId="8"/>
    <cellStyle name="Standard 5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168275</xdr:colOff>
      <xdr:row>5</xdr:row>
      <xdr:rowOff>32777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2</xdr:col>
      <xdr:colOff>200025</xdr:colOff>
      <xdr:row>0</xdr:row>
      <xdr:rowOff>19050</xdr:rowOff>
    </xdr:from>
    <xdr:to>
      <xdr:col>5</xdr:col>
      <xdr:colOff>638789</xdr:colOff>
      <xdr:row>4</xdr:row>
      <xdr:rowOff>145523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5000625" y="19050"/>
          <a:ext cx="2610464" cy="888473"/>
          <a:chOff x="5105400" y="38100"/>
          <a:chExt cx="2400914" cy="888473"/>
        </a:xfrm>
        <a:solidFill>
          <a:srgbClr val="00B0F0"/>
        </a:solidFill>
      </xdr:grpSpPr>
      <xdr:sp macro="" textlink="">
        <xdr:nvSpPr>
          <xdr:cNvPr id="4" name="Rechteck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51054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49" name="Option Button 1" hidden="1">
                <a:extLst>
                  <a:ext uri="{63B3BB69-23CF-44E3-9099-C40C66FF867C}">
                    <a14:compatExt spid="_x0000_s2049"/>
                  </a:ext>
                  <a:ext uri="{FF2B5EF4-FFF2-40B4-BE49-F238E27FC236}">
                    <a16:creationId xmlns:a16="http://schemas.microsoft.com/office/drawing/2014/main" id="{00000000-0008-0000-0100-000001080000}"/>
                  </a:ext>
                </a:extLst>
              </xdr:cNvPr>
              <xdr:cNvSpPr/>
            </xdr:nvSpPr>
            <xdr:spPr bwMode="auto">
              <a:xfrm>
                <a:off x="5762625" y="304800"/>
                <a:ext cx="10477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0" name="Option Button 2" hidden="1">
                <a:extLst>
                  <a:ext uri="{63B3BB69-23CF-44E3-9099-C40C66FF867C}">
                    <a14:compatExt spid="_x0000_s2050"/>
                  </a:ext>
                  <a:ext uri="{FF2B5EF4-FFF2-40B4-BE49-F238E27FC236}">
                    <a16:creationId xmlns:a16="http://schemas.microsoft.com/office/drawing/2014/main" id="{00000000-0008-0000-0100-000002080000}"/>
                  </a:ext>
                </a:extLst>
              </xdr:cNvPr>
              <xdr:cNvSpPr/>
            </xdr:nvSpPr>
            <xdr:spPr bwMode="auto">
              <a:xfrm>
                <a:off x="5762625" y="495300"/>
                <a:ext cx="14097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1" name="Option Button 3" hidden="1">
                <a:extLst>
                  <a:ext uri="{63B3BB69-23CF-44E3-9099-C40C66FF867C}">
                    <a14:compatExt spid="_x0000_s2051"/>
                  </a:ext>
                  <a:ext uri="{FF2B5EF4-FFF2-40B4-BE49-F238E27FC236}">
                    <a16:creationId xmlns:a16="http://schemas.microsoft.com/office/drawing/2014/main" id="{00000000-0008-0000-0100-000003080000}"/>
                  </a:ext>
                </a:extLst>
              </xdr:cNvPr>
              <xdr:cNvSpPr/>
            </xdr:nvSpPr>
            <xdr:spPr bwMode="auto">
              <a:xfrm>
                <a:off x="5762625" y="657225"/>
                <a:ext cx="10477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9"/>
  <sheetViews>
    <sheetView showGridLines="0" tabSelected="1" zoomScaleNormal="100" workbookViewId="0"/>
  </sheetViews>
  <sheetFormatPr baseColWidth="10" defaultRowHeight="12.75" x14ac:dyDescent="0.2"/>
  <cols>
    <col min="1" max="1" width="29.75" style="6" customWidth="1"/>
    <col min="2" max="2" width="33.25" style="6" customWidth="1"/>
    <col min="3" max="10" width="9.5" style="6" customWidth="1"/>
    <col min="11" max="16384" width="11" style="6"/>
  </cols>
  <sheetData>
    <row r="1" spans="1:11" s="1" customFormat="1" x14ac:dyDescent="0.2"/>
    <row r="2" spans="1:11" s="1" customFormat="1" ht="15.75" x14ac:dyDescent="0.25">
      <c r="B2" s="2"/>
      <c r="C2" s="21"/>
      <c r="D2" s="21"/>
      <c r="E2" s="21"/>
      <c r="F2" s="21"/>
      <c r="G2" s="21"/>
      <c r="H2" s="21"/>
      <c r="I2" s="21"/>
      <c r="J2" s="21"/>
    </row>
    <row r="3" spans="1:11" s="1" customFormat="1" ht="15.75" x14ac:dyDescent="0.25">
      <c r="B3" s="2"/>
      <c r="C3" s="21"/>
      <c r="D3" s="21"/>
      <c r="E3" s="21"/>
      <c r="F3" s="21"/>
      <c r="G3" s="21"/>
      <c r="H3" s="21"/>
      <c r="I3" s="21"/>
      <c r="J3" s="21"/>
    </row>
    <row r="4" spans="1:11" s="1" customFormat="1" ht="15.75" x14ac:dyDescent="0.25">
      <c r="B4" s="2"/>
      <c r="C4" s="21"/>
      <c r="D4" s="21"/>
      <c r="E4" s="21"/>
      <c r="F4" s="21"/>
      <c r="G4" s="21"/>
      <c r="H4" s="21"/>
      <c r="I4" s="21"/>
      <c r="J4" s="21"/>
    </row>
    <row r="5" spans="1:11" s="1" customFormat="1" x14ac:dyDescent="0.2"/>
    <row r="6" spans="1:11" s="1" customFormat="1" x14ac:dyDescent="0.2"/>
    <row r="7" spans="1:11" s="1" customFormat="1" ht="15.75" customHeight="1" x14ac:dyDescent="0.2">
      <c r="A7" s="71" t="str">
        <f>VLOOKUP("&lt;Fachbereich&gt;",Uebersetzungen!$B$3:$E$3,Uebersetzungen!$B$2+1,FALSE)</f>
        <v>Daten &amp; Statistik</v>
      </c>
      <c r="B7" s="71"/>
      <c r="C7" s="71"/>
      <c r="D7" s="71"/>
      <c r="E7" s="53"/>
      <c r="F7" s="53"/>
      <c r="G7" s="59"/>
      <c r="H7" s="59"/>
      <c r="I7" s="59"/>
      <c r="J7" s="59"/>
      <c r="K7" s="22"/>
    </row>
    <row r="8" spans="1:11" s="1" customFormat="1" x14ac:dyDescent="0.2"/>
    <row r="9" spans="1:11" ht="18" x14ac:dyDescent="0.2">
      <c r="A9" s="3" t="str">
        <f>VLOOKUP("&lt;T2Titel&gt;",Uebersetzungen!$B$3:$E$72,Uebersetzungen!$B$2+1,FALSE)</f>
        <v>Ständige Wohnbevölkerung nach Anzahl Hauptsprachen in Graubünden</v>
      </c>
      <c r="B9" s="4"/>
      <c r="C9" s="5"/>
      <c r="D9" s="5"/>
      <c r="E9" s="5"/>
      <c r="F9" s="5"/>
      <c r="G9" s="5"/>
      <c r="H9" s="5"/>
      <c r="I9" s="5"/>
      <c r="J9" s="5"/>
    </row>
    <row r="10" spans="1:11" x14ac:dyDescent="0.2">
      <c r="A10" s="7" t="str">
        <f>VLOOKUP("&lt;T2UTitel&gt;",Uebersetzungen!$B$3:$E$72,Uebersetzungen!$B$2+1,FALSE)</f>
        <v>Ständige Wohnbevölkerung ab 15 Jahren</v>
      </c>
      <c r="B10" s="4"/>
      <c r="C10" s="5"/>
      <c r="D10" s="5"/>
      <c r="E10" s="5"/>
      <c r="F10" s="5"/>
      <c r="G10" s="5"/>
      <c r="H10" s="5"/>
      <c r="I10" s="5"/>
      <c r="J10" s="5"/>
    </row>
    <row r="11" spans="1:11" ht="13.5" thickBot="1" x14ac:dyDescent="0.25">
      <c r="A11" s="7"/>
      <c r="B11" s="4"/>
      <c r="C11" s="5"/>
      <c r="D11" s="5"/>
      <c r="E11" s="5"/>
      <c r="F11" s="5"/>
      <c r="G11" s="5"/>
      <c r="H11" s="5"/>
      <c r="I11" s="5"/>
      <c r="J11" s="5"/>
    </row>
    <row r="12" spans="1:11" ht="18" x14ac:dyDescent="0.25">
      <c r="A12" s="8"/>
      <c r="B12" s="8"/>
      <c r="C12" s="76">
        <v>2022</v>
      </c>
      <c r="D12" s="77"/>
      <c r="E12" s="77"/>
      <c r="F12" s="77"/>
      <c r="G12" s="77"/>
      <c r="H12" s="77"/>
      <c r="I12" s="77"/>
      <c r="J12" s="78"/>
    </row>
    <row r="13" spans="1:11" ht="37.5" customHeight="1" x14ac:dyDescent="0.2">
      <c r="B13" s="72"/>
      <c r="C13" s="74" t="str">
        <f>VLOOKUP("&lt;SpaltenTitel_1&gt;",Uebersetzungen!$B$3:$E$333,Uebersetzungen!$B$2+1,FALSE)</f>
        <v>Total</v>
      </c>
      <c r="D13" s="75"/>
      <c r="E13" s="75" t="str">
        <f>VLOOKUP("&lt;SpaltenTitel_2&gt;",Uebersetzungen!$B$3:$E$333,Uebersetzungen!$B$2+1,FALSE)</f>
        <v>Eine Hauptsprache</v>
      </c>
      <c r="F13" s="75"/>
      <c r="G13" s="75" t="str">
        <f>VLOOKUP("&lt;SpaltenTitel_3&gt;",Uebersetzungen!$B$3:$E$333,Uebersetzungen!$B$2+1,FALSE)</f>
        <v>Zwei Hauptsprachen</v>
      </c>
      <c r="H13" s="75"/>
      <c r="I13" s="75" t="str">
        <f>VLOOKUP("&lt;SpaltenTitel_4&gt;",Uebersetzungen!$B$3:$E$333,Uebersetzungen!$B$2+1,FALSE)</f>
        <v>Drei oder mehr Hauptsprachen</v>
      </c>
      <c r="J13" s="79"/>
    </row>
    <row r="14" spans="1:11" s="62" customFormat="1" ht="39" thickBot="1" x14ac:dyDescent="0.25">
      <c r="B14" s="73"/>
      <c r="C14" s="56" t="str">
        <f>VLOOKUP("&lt;SpaltenTitel_1.1&gt;",Uebersetzungen!$B$3:$E$333,Uebersetzungen!$B$2+1,FALSE)</f>
        <v>Anzahl Personen</v>
      </c>
      <c r="D14" s="57" t="str">
        <f>VLOOKUP("&lt;SpaltenTitel_1.2&gt;",Uebersetzungen!$B$3:$E$333,Uebersetzungen!$B$2+1,FALSE)</f>
        <v>Vertrauens- intervall: 
± (in %)</v>
      </c>
      <c r="E14" s="55" t="str">
        <f>VLOOKUP("&lt;SpaltenTitel_1.1&gt;",Uebersetzungen!$B$3:$E$333,Uebersetzungen!$B$2+1,FALSE)</f>
        <v>Anzahl Personen</v>
      </c>
      <c r="F14" s="57" t="str">
        <f>VLOOKUP("&lt;SpaltenTitel_1.2&gt;",Uebersetzungen!$B$3:$E$333,Uebersetzungen!$B$2+1,FALSE)</f>
        <v>Vertrauens- intervall: 
± (in %)</v>
      </c>
      <c r="G14" s="56" t="str">
        <f>VLOOKUP("&lt;SpaltenTitel_1.1&gt;",Uebersetzungen!$B$3:$E$333,Uebersetzungen!$B$2+1,FALSE)</f>
        <v>Anzahl Personen</v>
      </c>
      <c r="H14" s="57" t="str">
        <f>VLOOKUP("&lt;SpaltenTitel_1.2&gt;",Uebersetzungen!$B$3:$E$333,Uebersetzungen!$B$2+1,FALSE)</f>
        <v>Vertrauens- intervall: 
± (in %)</v>
      </c>
      <c r="I14" s="56" t="str">
        <f>VLOOKUP("&lt;SpaltenTitel_1.1&gt;",Uebersetzungen!$B$3:$E$333,Uebersetzungen!$B$2+1,FALSE)</f>
        <v>Anzahl Personen</v>
      </c>
      <c r="J14" s="61" t="str">
        <f>VLOOKUP("&lt;SpaltenTitel_1.2&gt;",Uebersetzungen!$B$3:$E$333,Uebersetzungen!$B$2+1,FALSE)</f>
        <v>Vertrauens- intervall: 
± (in %)</v>
      </c>
    </row>
    <row r="15" spans="1:11" ht="14.25" customHeight="1" x14ac:dyDescent="0.2">
      <c r="A15" s="43" t="str">
        <f>VLOOKUP("&lt;T2Zeilentitel_1&gt;",Uebersetzungen!$B$3:$E$65,Uebersetzungen!$B$2+1,FALSE)</f>
        <v>Total</v>
      </c>
      <c r="B15" s="44"/>
      <c r="C15" s="70">
        <v>172987.00000000119</v>
      </c>
      <c r="D15" s="68">
        <v>0.30992133630712837</v>
      </c>
      <c r="E15" s="67">
        <v>146523.54576202109</v>
      </c>
      <c r="F15" s="69">
        <v>1.2082668462599202</v>
      </c>
      <c r="G15" s="67">
        <v>21754.307942428815</v>
      </c>
      <c r="H15" s="68">
        <v>7.3598296760079753</v>
      </c>
      <c r="I15" s="67">
        <v>4709.1462955513098</v>
      </c>
      <c r="J15" s="66">
        <v>16.978910485029214</v>
      </c>
    </row>
    <row r="16" spans="1:11" x14ac:dyDescent="0.2">
      <c r="A16" s="45" t="str">
        <f>VLOOKUP("&lt;T2Zeilentitel_2&gt;",Uebersetzungen!$B$3:$E$65,Uebersetzungen!$B$2+1,FALSE)</f>
        <v>Geschlecht</v>
      </c>
      <c r="B16" s="12" t="str">
        <f>VLOOKUP("&lt;T2Zeilentitel_2.1&gt;",Uebersetzungen!$B$3:$E$65,Uebersetzungen!$B$2+1,FALSE)</f>
        <v>Männer</v>
      </c>
      <c r="C16" s="13">
        <v>86763.000000001295</v>
      </c>
      <c r="D16" s="16">
        <v>2.8238600372240703</v>
      </c>
      <c r="E16" s="17">
        <v>73499.084642032089</v>
      </c>
      <c r="F16" s="14">
        <v>3.273163191250501</v>
      </c>
      <c r="G16" s="17">
        <v>10584.145580255117</v>
      </c>
      <c r="H16" s="16">
        <v>11.017059469931128</v>
      </c>
      <c r="I16" s="17">
        <v>2679.7697777140825</v>
      </c>
      <c r="J16" s="24">
        <v>23.017811132533531</v>
      </c>
    </row>
    <row r="17" spans="1:10" x14ac:dyDescent="0.2">
      <c r="A17" s="46"/>
      <c r="B17" s="58" t="str">
        <f>VLOOKUP("&lt;T2Zeilentitel_2.2&gt;",Uebersetzungen!$B$3:$E$65,Uebersetzungen!$B$2+1,FALSE)</f>
        <v>Frauen</v>
      </c>
      <c r="C17" s="13">
        <v>86223.999999999927</v>
      </c>
      <c r="D17" s="16">
        <v>2.7581960888754864</v>
      </c>
      <c r="E17" s="17">
        <v>73024.461119989006</v>
      </c>
      <c r="F17" s="14">
        <v>3.2129952620972806</v>
      </c>
      <c r="G17" s="17">
        <v>11170.1623621737</v>
      </c>
      <c r="H17" s="16">
        <v>10.529906575704725</v>
      </c>
      <c r="I17" s="17">
        <v>2029.3765178372273</v>
      </c>
      <c r="J17" s="24">
        <v>25.466460813984519</v>
      </c>
    </row>
    <row r="18" spans="1:10" x14ac:dyDescent="0.2">
      <c r="A18" s="47" t="str">
        <f>VLOOKUP("&lt;T2Zeilentitel_3&gt;",Uebersetzungen!$B$3:$E$65,Uebersetzungen!$B$2+1,FALSE)</f>
        <v>Alter</v>
      </c>
      <c r="B18" s="40" t="str">
        <f>VLOOKUP("&lt;T2Zeilentitel_3.1&gt;",Uebersetzungen!$B$3:$E$65,Uebersetzungen!$B$2+1,FALSE)</f>
        <v>15-24</v>
      </c>
      <c r="C18" s="13">
        <v>18891.000000000193</v>
      </c>
      <c r="D18" s="16">
        <v>8.1326481053992286</v>
      </c>
      <c r="E18" s="17">
        <v>15013.965352010197</v>
      </c>
      <c r="F18" s="14">
        <v>9.2211509296454501</v>
      </c>
      <c r="G18" s="17">
        <v>3073.0128363832669</v>
      </c>
      <c r="H18" s="16">
        <v>20.909745379492708</v>
      </c>
      <c r="I18" s="18">
        <v>804.02181160673126</v>
      </c>
      <c r="J18" s="50">
        <v>43.612598353191856</v>
      </c>
    </row>
    <row r="19" spans="1:10" x14ac:dyDescent="0.2">
      <c r="A19" s="48"/>
      <c r="B19" s="9" t="str">
        <f>VLOOKUP("&lt;T2Zeilentitel_3.2&gt;",Uebersetzungen!$B$3:$E$65,Uebersetzungen!$B$2+1,FALSE)</f>
        <v>25-44</v>
      </c>
      <c r="C19" s="13">
        <v>50864.000000000349</v>
      </c>
      <c r="D19" s="16">
        <v>4.4311277725070477</v>
      </c>
      <c r="E19" s="17">
        <v>42711.773770440472</v>
      </c>
      <c r="F19" s="14">
        <v>4.959325756188675</v>
      </c>
      <c r="G19" s="17">
        <v>6357.6228709582947</v>
      </c>
      <c r="H19" s="16">
        <v>14.761510202220133</v>
      </c>
      <c r="I19" s="18">
        <v>1794.603358601581</v>
      </c>
      <c r="J19" s="50">
        <v>28.350521276931314</v>
      </c>
    </row>
    <row r="20" spans="1:10" x14ac:dyDescent="0.2">
      <c r="A20" s="49"/>
      <c r="B20" s="9" t="str">
        <f>VLOOKUP("&lt;T2Zeilentitel_3.3&gt;",Uebersetzungen!$B$3:$E$65,Uebersetzungen!$B$2+1,FALSE)</f>
        <v>45-64</v>
      </c>
      <c r="C20" s="13">
        <v>59080.000000000262</v>
      </c>
      <c r="D20" s="16">
        <v>3.8848078343530634</v>
      </c>
      <c r="E20" s="17">
        <v>51195.241121446692</v>
      </c>
      <c r="F20" s="14">
        <v>4.3116629393833774</v>
      </c>
      <c r="G20" s="17">
        <v>6659.2687267877891</v>
      </c>
      <c r="H20" s="16">
        <v>13.922720789088396</v>
      </c>
      <c r="I20" s="17">
        <v>1225.4901517657754</v>
      </c>
      <c r="J20" s="24">
        <v>32.802013381461833</v>
      </c>
    </row>
    <row r="21" spans="1:10" x14ac:dyDescent="0.2">
      <c r="A21" s="49"/>
      <c r="B21" s="9" t="str">
        <f>VLOOKUP("&lt;T2Zeilentitel_3.4&gt;",Uebersetzungen!$B$3:$E$65,Uebersetzungen!$B$2+1,FALSE)</f>
        <v>65 und älter</v>
      </c>
      <c r="C21" s="13">
        <v>44152.000000000531</v>
      </c>
      <c r="D21" s="16">
        <v>4.5017942121198411</v>
      </c>
      <c r="E21" s="17">
        <v>37602.56551812384</v>
      </c>
      <c r="F21" s="14">
        <v>5.0111515272128839</v>
      </c>
      <c r="G21" s="17">
        <v>5664.4035082994669</v>
      </c>
      <c r="H21" s="16">
        <v>14.492598277499923</v>
      </c>
      <c r="I21" s="18">
        <v>885.03097357722197</v>
      </c>
      <c r="J21" s="50">
        <v>37.144417727452741</v>
      </c>
    </row>
    <row r="22" spans="1:10" x14ac:dyDescent="0.2">
      <c r="A22" s="45" t="str">
        <f>VLOOKUP("&lt;T2Zeilentitel_4&gt;",Uebersetzungen!$B$3:$E$65,Uebersetzungen!$B$2+1,FALSE)</f>
        <v>Staatsangehörigkeit</v>
      </c>
      <c r="B22" s="12" t="str">
        <f>VLOOKUP("&lt;T2Zeilentitel_4.1&gt;",Uebersetzungen!$B$3:$E$65,Uebersetzungen!$B$2+1,FALSE)</f>
        <v>Schweiz</v>
      </c>
      <c r="C22" s="13">
        <v>139204.00000000096</v>
      </c>
      <c r="D22" s="16">
        <v>1.2994587979741992</v>
      </c>
      <c r="E22" s="17">
        <v>120187.14679402122</v>
      </c>
      <c r="F22" s="14">
        <v>1.7772446736956042</v>
      </c>
      <c r="G22" s="17">
        <v>16386.290651786287</v>
      </c>
      <c r="H22" s="16">
        <v>8.4352640692554264</v>
      </c>
      <c r="I22" s="17">
        <v>2630.5625541934501</v>
      </c>
      <c r="J22" s="24">
        <v>22.121646495359673</v>
      </c>
    </row>
    <row r="23" spans="1:10" x14ac:dyDescent="0.2">
      <c r="A23" s="47"/>
      <c r="B23" s="9" t="str">
        <f>VLOOKUP("&lt;T2Zeilentitel_4.2&gt;",Uebersetzungen!$B$3:$E$65,Uebersetzungen!$B$2+1,FALSE)</f>
        <v>EU und EFTA</v>
      </c>
      <c r="C23" s="13">
        <v>27064.983765801473</v>
      </c>
      <c r="D23" s="16">
        <v>6.8207002529804246</v>
      </c>
      <c r="E23" s="17">
        <v>21553.201752563789</v>
      </c>
      <c r="F23" s="14">
        <v>7.7581604614303483</v>
      </c>
      <c r="G23" s="17">
        <v>3957.5619780635507</v>
      </c>
      <c r="H23" s="16">
        <v>19.108198138517412</v>
      </c>
      <c r="I23" s="18">
        <v>1554.220035174134</v>
      </c>
      <c r="J23" s="50">
        <v>30.845139582117806</v>
      </c>
    </row>
    <row r="24" spans="1:10" x14ac:dyDescent="0.2">
      <c r="A24" s="47"/>
      <c r="B24" s="9" t="str">
        <f>VLOOKUP("&lt;T2Zeilentitel_4.3&gt;",Uebersetzungen!$B$3:$E$65,Uebersetzungen!$B$2+1,FALSE)</f>
        <v>Anderer europäischer Staat</v>
      </c>
      <c r="C24" s="13">
        <v>3125.918260586051</v>
      </c>
      <c r="D24" s="16">
        <v>22.433578658784249</v>
      </c>
      <c r="E24" s="17">
        <v>2266.2503972282011</v>
      </c>
      <c r="F24" s="14">
        <v>26.483304205861938</v>
      </c>
      <c r="G24" s="18">
        <v>784.47817825108882</v>
      </c>
      <c r="H24" s="20">
        <v>44.893730048028253</v>
      </c>
      <c r="I24" s="17" t="s">
        <v>134</v>
      </c>
      <c r="J24" s="24" t="s">
        <v>134</v>
      </c>
    </row>
    <row r="25" spans="1:10" x14ac:dyDescent="0.2">
      <c r="A25" s="47"/>
      <c r="B25" s="9" t="str">
        <f>VLOOKUP("&lt;T2Zeilentitel_4.4&gt;",Uebersetzungen!$B$3:$E$65,Uebersetzungen!$B$2+1,FALSE)</f>
        <v>Andere Staaten</v>
      </c>
      <c r="C25" s="13">
        <v>3592.0979736129129</v>
      </c>
      <c r="D25" s="16">
        <v>20.785204303073471</v>
      </c>
      <c r="E25" s="17">
        <v>2516.9468182080591</v>
      </c>
      <c r="F25" s="14">
        <v>24.880801914157143</v>
      </c>
      <c r="G25" s="18">
        <v>625.97713432788817</v>
      </c>
      <c r="H25" s="20">
        <v>50.502915097767861</v>
      </c>
      <c r="I25" s="18">
        <v>449.17402107696574</v>
      </c>
      <c r="J25" s="50">
        <v>58.849901749132435</v>
      </c>
    </row>
    <row r="26" spans="1:10" x14ac:dyDescent="0.2">
      <c r="A26" s="46"/>
      <c r="B26" s="9" t="str">
        <f>VLOOKUP("&lt;T2Zeilentitel_4.5&gt;",Uebersetzungen!$B$3:$E$65,Uebersetzungen!$B$2+1,FALSE)</f>
        <v>Staatsangehörigkeit unbekannt</v>
      </c>
      <c r="C26" s="13" t="s">
        <v>134</v>
      </c>
      <c r="D26" s="16" t="s">
        <v>134</v>
      </c>
      <c r="E26" s="17" t="s">
        <v>134</v>
      </c>
      <c r="F26" s="14" t="s">
        <v>134</v>
      </c>
      <c r="G26" s="17" t="s">
        <v>134</v>
      </c>
      <c r="H26" s="16" t="s">
        <v>134</v>
      </c>
      <c r="I26" s="17" t="s">
        <v>134</v>
      </c>
      <c r="J26" s="24" t="s">
        <v>134</v>
      </c>
    </row>
    <row r="27" spans="1:10" x14ac:dyDescent="0.2">
      <c r="A27" s="45" t="str">
        <f>VLOOKUP("&lt;T2Zeilentitel_5&gt;",Uebersetzungen!$B$3:$E$65,Uebersetzungen!$B$2+1,FALSE)</f>
        <v>Migrationsstatus</v>
      </c>
      <c r="B27" s="12" t="str">
        <f>VLOOKUP("&lt;T2Zeilentitel_5.1&gt;",Uebersetzungen!$B$3:$E$65,Uebersetzungen!$B$2+1,FALSE)</f>
        <v>Schweizer/innen ohne Migrationshintergrund</v>
      </c>
      <c r="C27" s="13">
        <v>122616.61450815971</v>
      </c>
      <c r="D27" s="16">
        <v>1.7145052831186467</v>
      </c>
      <c r="E27" s="17">
        <v>108053.6769236371</v>
      </c>
      <c r="F27" s="14">
        <v>2.0883962765822597</v>
      </c>
      <c r="G27" s="17">
        <v>12861.090835055898</v>
      </c>
      <c r="H27" s="16">
        <v>9.6231926872083662</v>
      </c>
      <c r="I27" s="17">
        <v>1701.8467494666997</v>
      </c>
      <c r="J27" s="24">
        <v>27.605145443231756</v>
      </c>
    </row>
    <row r="28" spans="1:10" x14ac:dyDescent="0.2">
      <c r="A28" s="47"/>
      <c r="B28" s="9" t="str">
        <f>VLOOKUP("&lt;T2Zeilentitel_5.2&gt;",Uebersetzungen!$B$3:$E$65,Uebersetzungen!$B$2+1,FALSE)</f>
        <v>Schweizer/innen mit Migrationshintergrund</v>
      </c>
      <c r="C28" s="13">
        <v>15629.546250560861</v>
      </c>
      <c r="D28" s="16">
        <v>8.679157970955627</v>
      </c>
      <c r="E28" s="17">
        <v>11287.126880518577</v>
      </c>
      <c r="F28" s="14">
        <v>10.356027784148516</v>
      </c>
      <c r="G28" s="17">
        <v>3451.8120435072924</v>
      </c>
      <c r="H28" s="16">
        <v>19.173429630991812</v>
      </c>
      <c r="I28" s="18">
        <v>890.60732653499133</v>
      </c>
      <c r="J28" s="50">
        <v>38.070270088975818</v>
      </c>
    </row>
    <row r="29" spans="1:10" x14ac:dyDescent="0.2">
      <c r="A29" s="47"/>
      <c r="B29" s="9" t="str">
        <f>VLOOKUP("&lt;T2Zeilentitel_5.3&gt;",Uebersetzungen!$B$3:$E$65,Uebersetzungen!$B$2+1,FALSE)</f>
        <v>Ausländer/innen der ersten Generation</v>
      </c>
      <c r="C29" s="13">
        <v>31359.402603251598</v>
      </c>
      <c r="D29" s="16">
        <v>6.3087876246097707</v>
      </c>
      <c r="E29" s="17">
        <v>24796.743248662253</v>
      </c>
      <c r="F29" s="14">
        <v>7.216721423286506</v>
      </c>
      <c r="G29" s="17">
        <v>4561.4442848327762</v>
      </c>
      <c r="H29" s="16">
        <v>18.011503425794906</v>
      </c>
      <c r="I29" s="18">
        <v>2001.215069756568</v>
      </c>
      <c r="J29" s="50">
        <v>27.275242655356607</v>
      </c>
    </row>
    <row r="30" spans="1:10" ht="25.5" x14ac:dyDescent="0.2">
      <c r="A30" s="47"/>
      <c r="B30" s="9" t="str">
        <f>VLOOKUP("&lt;T2Zeilentitel_5.4&gt;",Uebersetzungen!$B$3:$E$65,Uebersetzungen!$B$2+1,FALSE)</f>
        <v>Ausländer/innen der zweiten und höheren Generation</v>
      </c>
      <c r="C30" s="13">
        <v>2340.085210106819</v>
      </c>
      <c r="D30" s="16">
        <v>25.364680650187385</v>
      </c>
      <c r="E30" s="18">
        <v>1498.5673130589071</v>
      </c>
      <c r="F30" s="15">
        <v>32.176835229941773</v>
      </c>
      <c r="G30" s="18">
        <v>806.5730058097505</v>
      </c>
      <c r="H30" s="20">
        <v>42.444537543267721</v>
      </c>
      <c r="I30" s="17" t="s">
        <v>134</v>
      </c>
      <c r="J30" s="24" t="s">
        <v>134</v>
      </c>
    </row>
    <row r="31" spans="1:10" x14ac:dyDescent="0.2">
      <c r="A31" s="46"/>
      <c r="B31" s="9" t="str">
        <f>VLOOKUP("&lt;T2Zeilentitel_5.5&gt;",Uebersetzungen!$B$3:$E$65,Uebersetzungen!$B$2+1,FALSE)</f>
        <v>Migrationshintergrund unbekannt</v>
      </c>
      <c r="C31" s="19">
        <v>1041.351427922137</v>
      </c>
      <c r="D31" s="20">
        <v>35.886950195120704</v>
      </c>
      <c r="E31" s="18">
        <v>887.43139614414213</v>
      </c>
      <c r="F31" s="15">
        <v>38.656027046606589</v>
      </c>
      <c r="G31" s="17" t="s">
        <v>134</v>
      </c>
      <c r="H31" s="16" t="s">
        <v>134</v>
      </c>
      <c r="I31" s="17" t="s">
        <v>134</v>
      </c>
      <c r="J31" s="24" t="s">
        <v>134</v>
      </c>
    </row>
    <row r="32" spans="1:10" x14ac:dyDescent="0.2">
      <c r="A32" s="45" t="str">
        <f>VLOOKUP("&lt;T2Zeilentitel_6&gt;",Uebersetzungen!$B$3:$E$65,Uebersetzungen!$B$2+1,FALSE)</f>
        <v>Arbeitsmarktstatus</v>
      </c>
      <c r="B32" s="12" t="str">
        <f>VLOOKUP("&lt;T2Zeilentitel_6.1&gt;",Uebersetzungen!$B$3:$E$65,Uebersetzungen!$B$2+1,FALSE)</f>
        <v>Erwerbstätige</v>
      </c>
      <c r="C32" s="13">
        <v>107516.60503392134</v>
      </c>
      <c r="D32" s="16">
        <v>2.2329611220093963</v>
      </c>
      <c r="E32" s="17">
        <v>91079.887571040104</v>
      </c>
      <c r="F32" s="14">
        <v>2.6860525102613506</v>
      </c>
      <c r="G32" s="17">
        <v>13288.941492767657</v>
      </c>
      <c r="H32" s="16">
        <v>9.7422916664518073</v>
      </c>
      <c r="I32" s="17">
        <v>3147.7759701135769</v>
      </c>
      <c r="J32" s="24">
        <v>21.114676623415384</v>
      </c>
    </row>
    <row r="33" spans="1:10" x14ac:dyDescent="0.2">
      <c r="A33" s="47"/>
      <c r="B33" s="9" t="str">
        <f>VLOOKUP("&lt;T2Zeilentitel_6.2&gt;",Uebersetzungen!$B$3:$E$65,Uebersetzungen!$B$2+1,FALSE)</f>
        <v>Erwerbslose</v>
      </c>
      <c r="C33" s="13">
        <v>2273.5825345761555</v>
      </c>
      <c r="D33" s="16">
        <v>25.546793337573494</v>
      </c>
      <c r="E33" s="18">
        <v>1825.5441999751185</v>
      </c>
      <c r="F33" s="15">
        <v>28.325427899678854</v>
      </c>
      <c r="G33" s="18">
        <v>393.41624578536715</v>
      </c>
      <c r="H33" s="20">
        <v>64.809340635999646</v>
      </c>
      <c r="I33" s="17" t="s">
        <v>134</v>
      </c>
      <c r="J33" s="24" t="s">
        <v>134</v>
      </c>
    </row>
    <row r="34" spans="1:10" x14ac:dyDescent="0.2">
      <c r="A34" s="46"/>
      <c r="B34" s="9" t="str">
        <f>VLOOKUP("&lt;T2Zeilentitel_6.3&gt;",Uebersetzungen!$B$3:$E$65,Uebersetzungen!$B$2+1,FALSE)</f>
        <v>Nichterwerbspersonen</v>
      </c>
      <c r="C34" s="13">
        <v>63196.812431503706</v>
      </c>
      <c r="D34" s="16">
        <v>3.5749644565401439</v>
      </c>
      <c r="E34" s="17">
        <v>53618.113991005841</v>
      </c>
      <c r="F34" s="14">
        <v>4.0460512173218124</v>
      </c>
      <c r="G34" s="17">
        <v>8071.9502038758001</v>
      </c>
      <c r="H34" s="16">
        <v>12.377166055164505</v>
      </c>
      <c r="I34" s="18">
        <v>1506.7482366220629</v>
      </c>
      <c r="J34" s="50">
        <v>29.599252437072021</v>
      </c>
    </row>
    <row r="35" spans="1:10" x14ac:dyDescent="0.2">
      <c r="A35" s="47" t="str">
        <f>VLOOKUP("&lt;T2Zeilentitel_7&gt;",Uebersetzungen!$B$3:$E$65,Uebersetzungen!$B$2+1,FALSE)</f>
        <v>Sozioprofessionelle Kategorien</v>
      </c>
      <c r="B35" s="12" t="str">
        <f>VLOOKUP("&lt;T2Zeilentitel_7.1&gt;",Uebersetzungen!$B$3:$E$65,Uebersetzungen!$B$2+1,FALSE)</f>
        <v>Oberstes Management</v>
      </c>
      <c r="C35" s="13">
        <v>2953.3948145954155</v>
      </c>
      <c r="D35" s="16">
        <v>20.757746539864389</v>
      </c>
      <c r="E35" s="17">
        <v>2449.1857072400376</v>
      </c>
      <c r="F35" s="14">
        <v>22.894509878987879</v>
      </c>
      <c r="G35" s="18">
        <v>471.21072064761461</v>
      </c>
      <c r="H35" s="20">
        <v>51.661251641928381</v>
      </c>
      <c r="I35" s="17" t="s">
        <v>134</v>
      </c>
      <c r="J35" s="24" t="s">
        <v>134</v>
      </c>
    </row>
    <row r="36" spans="1:10" x14ac:dyDescent="0.2">
      <c r="A36" s="48"/>
      <c r="B36" s="9" t="str">
        <f>VLOOKUP("&lt;T2Zeilentitel_7.2&gt;",Uebersetzungen!$B$3:$E$65,Uebersetzungen!$B$2+1,FALSE)</f>
        <v>Freie und gleichgestellte Berufe</v>
      </c>
      <c r="C36" s="13">
        <v>2954.6168063002146</v>
      </c>
      <c r="D36" s="16">
        <v>20.718263642941849</v>
      </c>
      <c r="E36" s="17">
        <v>2332.1139783222948</v>
      </c>
      <c r="F36" s="14">
        <v>23.344063094706708</v>
      </c>
      <c r="G36" s="17">
        <v>441.54137062715932</v>
      </c>
      <c r="H36" s="16">
        <v>53.615397623861767</v>
      </c>
      <c r="I36" s="17">
        <v>180.96145735076041</v>
      </c>
      <c r="J36" s="24">
        <v>86.715718995557268</v>
      </c>
    </row>
    <row r="37" spans="1:10" x14ac:dyDescent="0.2">
      <c r="A37" s="49"/>
      <c r="B37" s="9" t="str">
        <f>VLOOKUP("&lt;T2Zeilentitel_7.3&gt;",Uebersetzungen!$B$3:$E$65,Uebersetzungen!$B$2+1,FALSE)</f>
        <v>Andere Selbstständige</v>
      </c>
      <c r="C37" s="13">
        <v>12636.193618091318</v>
      </c>
      <c r="D37" s="16">
        <v>9.9706743754828739</v>
      </c>
      <c r="E37" s="17">
        <v>11300.06361783084</v>
      </c>
      <c r="F37" s="14">
        <v>10.603046810204907</v>
      </c>
      <c r="G37" s="17">
        <v>1230.2707573551165</v>
      </c>
      <c r="H37" s="16">
        <v>32.615220350612482</v>
      </c>
      <c r="I37" s="18" t="s">
        <v>134</v>
      </c>
      <c r="J37" s="50" t="s">
        <v>134</v>
      </c>
    </row>
    <row r="38" spans="1:10" x14ac:dyDescent="0.2">
      <c r="A38" s="49"/>
      <c r="B38" s="9" t="str">
        <f>VLOOKUP("&lt;T2Zeilentitel_7.4&gt;",Uebersetzungen!$B$3:$E$65,Uebersetzungen!$B$2+1,FALSE)</f>
        <v>Akademische Berufe und oberes Kader</v>
      </c>
      <c r="C38" s="13">
        <v>14768.995519368727</v>
      </c>
      <c r="D38" s="16">
        <v>8.923526893804608</v>
      </c>
      <c r="E38" s="17">
        <v>12718.041979245325</v>
      </c>
      <c r="F38" s="14">
        <v>9.6587477830911794</v>
      </c>
      <c r="G38" s="17">
        <v>1618.2058531983002</v>
      </c>
      <c r="H38" s="16">
        <v>28.61636139778923</v>
      </c>
      <c r="I38" s="18">
        <v>432.74768692510281</v>
      </c>
      <c r="J38" s="50">
        <v>53.799233772666383</v>
      </c>
    </row>
    <row r="39" spans="1:10" x14ac:dyDescent="0.2">
      <c r="A39" s="49"/>
      <c r="B39" s="9" t="str">
        <f>VLOOKUP("&lt;T2Zeilentitel_7.5&gt;",Uebersetzungen!$B$3:$E$65,Uebersetzungen!$B$2+1,FALSE)</f>
        <v>Intermediäre Berufe</v>
      </c>
      <c r="C39" s="13">
        <v>31790.919442611827</v>
      </c>
      <c r="D39" s="16">
        <v>5.8999378246301513</v>
      </c>
      <c r="E39" s="17">
        <v>27104.898080422445</v>
      </c>
      <c r="F39" s="14">
        <v>6.4697847363578953</v>
      </c>
      <c r="G39" s="17">
        <v>3742.7267277820115</v>
      </c>
      <c r="H39" s="16">
        <v>18.886812737165467</v>
      </c>
      <c r="I39" s="18">
        <v>943.29463440737038</v>
      </c>
      <c r="J39" s="50">
        <v>39.888730074688056</v>
      </c>
    </row>
    <row r="40" spans="1:10" x14ac:dyDescent="0.2">
      <c r="A40" s="49"/>
      <c r="B40" s="9" t="str">
        <f>VLOOKUP("&lt;T2Zeilentitel_7.6&gt;",Uebersetzungen!$B$3:$E$65,Uebersetzungen!$B$2+1,FALSE)</f>
        <v>Qualifizierte nichtmanuelle Berufe</v>
      </c>
      <c r="C40" s="13">
        <v>19687.931100661237</v>
      </c>
      <c r="D40" s="16">
        <v>7.8145678044516194</v>
      </c>
      <c r="E40" s="17">
        <v>16747.840172949214</v>
      </c>
      <c r="F40" s="14">
        <v>8.5417956312893821</v>
      </c>
      <c r="G40" s="17">
        <v>2269.7711989072209</v>
      </c>
      <c r="H40" s="16">
        <v>24.282893046955781</v>
      </c>
      <c r="I40" s="18">
        <v>670.31972880480316</v>
      </c>
      <c r="J40" s="50">
        <v>45.718858502384386</v>
      </c>
    </row>
    <row r="41" spans="1:10" x14ac:dyDescent="0.2">
      <c r="A41" s="49"/>
      <c r="B41" s="9" t="str">
        <f>VLOOKUP("&lt;T2Zeilentitel_7.7&gt;",Uebersetzungen!$B$3:$E$65,Uebersetzungen!$B$2+1,FALSE)</f>
        <v>Qualifizierte manuelle Berufe</v>
      </c>
      <c r="C41" s="13">
        <v>9484.8792043123358</v>
      </c>
      <c r="D41" s="16">
        <v>11.864977699035606</v>
      </c>
      <c r="E41" s="17">
        <v>8169.5827734972645</v>
      </c>
      <c r="F41" s="14">
        <v>12.788614346517104</v>
      </c>
      <c r="G41" s="18">
        <v>1028.0114886726403</v>
      </c>
      <c r="H41" s="20">
        <v>37.339050756553021</v>
      </c>
      <c r="I41" s="18">
        <v>287.28494214243011</v>
      </c>
      <c r="J41" s="50">
        <v>73.314325568528716</v>
      </c>
    </row>
    <row r="42" spans="1:10" x14ac:dyDescent="0.2">
      <c r="A42" s="49"/>
      <c r="B42" s="9" t="str">
        <f>VLOOKUP("&lt;T2Zeilentitel_7.8&gt;",Uebersetzungen!$B$3:$E$65,Uebersetzungen!$B$2+1,FALSE)</f>
        <v>Ungelernte Angestellte und Arbeiter</v>
      </c>
      <c r="C42" s="13">
        <v>7868.3355356968323</v>
      </c>
      <c r="D42" s="16">
        <v>13.34665554071668</v>
      </c>
      <c r="E42" s="17">
        <v>6221.573009911971</v>
      </c>
      <c r="F42" s="14">
        <v>15.091192754350423</v>
      </c>
      <c r="G42" s="18">
        <v>1367.9281045023627</v>
      </c>
      <c r="H42" s="20">
        <v>32.313722243431272</v>
      </c>
      <c r="I42" s="18">
        <v>278.83442128249828</v>
      </c>
      <c r="J42" s="50">
        <v>73.540428006738864</v>
      </c>
    </row>
    <row r="43" spans="1:10" ht="25.5" customHeight="1" x14ac:dyDescent="0.2">
      <c r="A43" s="49"/>
      <c r="B43" s="9" t="str">
        <f>VLOOKUP("&lt;T2Zeilentitel_7.9&gt;",Uebersetzungen!$B$3:$E$65,Uebersetzungen!$B$2+1,FALSE)</f>
        <v>Lernende in dualer beruflicher Grundbildung (Lehrlinge)</v>
      </c>
      <c r="C43" s="13">
        <v>3201.532172139599</v>
      </c>
      <c r="D43" s="16">
        <v>20.317967540486361</v>
      </c>
      <c r="E43" s="17">
        <v>2158.2915542402056</v>
      </c>
      <c r="F43" s="14">
        <v>24.747031517473122</v>
      </c>
      <c r="G43" s="18">
        <v>928.67857148837118</v>
      </c>
      <c r="H43" s="20">
        <v>38.060077423020395</v>
      </c>
      <c r="I43" s="17" t="s">
        <v>134</v>
      </c>
      <c r="J43" s="24" t="s">
        <v>134</v>
      </c>
    </row>
    <row r="44" spans="1:10" ht="38.25" x14ac:dyDescent="0.2">
      <c r="A44" s="49"/>
      <c r="B44" s="9" t="str">
        <f>VLOOKUP("&lt;T2Zeilentitel_7.10&gt;",Uebersetzungen!$B$3:$E$65,Uebersetzungen!$B$2+1,FALSE)</f>
        <v>Nicht zuteilbare Erwerbstätige (fehlende oder unklare Basisdaten oder unplausible Kombination)</v>
      </c>
      <c r="C44" s="13">
        <v>2169.8068201438937</v>
      </c>
      <c r="D44" s="16">
        <v>25.542148859673855</v>
      </c>
      <c r="E44" s="18">
        <v>1878.2966973805683</v>
      </c>
      <c r="F44" s="15">
        <v>27.551554126524888</v>
      </c>
      <c r="G44" s="18">
        <v>190.59669958686194</v>
      </c>
      <c r="H44" s="20">
        <v>87.051157247988058</v>
      </c>
      <c r="I44" s="17" t="s">
        <v>134</v>
      </c>
      <c r="J44" s="24" t="s">
        <v>134</v>
      </c>
    </row>
    <row r="45" spans="1:10" x14ac:dyDescent="0.2">
      <c r="A45" s="49"/>
      <c r="B45" s="9" t="str">
        <f>VLOOKUP("&lt;T2Zeilentitel_7.11&gt;",Uebersetzungen!$B$3:$E$65,Uebersetzungen!$B$2+1,FALSE)</f>
        <v>Erwerbslose und Nichterwerbspersonen</v>
      </c>
      <c r="C45" s="13">
        <v>65470.394966079853</v>
      </c>
      <c r="D45" s="16">
        <v>3.490797500196591</v>
      </c>
      <c r="E45" s="17">
        <v>55443.658190980961</v>
      </c>
      <c r="F45" s="14">
        <v>3.9618261623989217</v>
      </c>
      <c r="G45" s="17">
        <v>8465.3664496611636</v>
      </c>
      <c r="H45" s="16">
        <v>12.152540367268761</v>
      </c>
      <c r="I45" s="17">
        <v>1561.3703254377328</v>
      </c>
      <c r="J45" s="24">
        <v>28.999590573889723</v>
      </c>
    </row>
    <row r="46" spans="1:10" ht="12.75" customHeight="1" x14ac:dyDescent="0.2">
      <c r="A46" s="45" t="str">
        <f>VLOOKUP("&lt;T2Zeilentitel_8&gt;",Uebersetzungen!$B$3:$E$65,Uebersetzungen!$B$2+1,FALSE)</f>
        <v>Höchste abgeschlossene Ausbildung</v>
      </c>
      <c r="B46" s="12" t="str">
        <f>VLOOKUP("&lt;T2Zeilentitel_8.1&gt;",Uebersetzungen!$B$3:$E$65,Uebersetzungen!$B$2+1,FALSE)</f>
        <v>Ohne nachobligatorische Aubildung</v>
      </c>
      <c r="C46" s="13">
        <v>35257.105825795807</v>
      </c>
      <c r="D46" s="16">
        <v>5.5602700259148783</v>
      </c>
      <c r="E46" s="17">
        <v>29200.341062026222</v>
      </c>
      <c r="F46" s="14">
        <v>6.232612839827695</v>
      </c>
      <c r="G46" s="17">
        <v>5145.0272231401159</v>
      </c>
      <c r="H46" s="16">
        <v>15.964598823247096</v>
      </c>
      <c r="I46" s="18">
        <v>911.73754062946387</v>
      </c>
      <c r="J46" s="50">
        <v>39.882736397805068</v>
      </c>
    </row>
    <row r="47" spans="1:10" x14ac:dyDescent="0.2">
      <c r="A47" s="49"/>
      <c r="B47" s="9" t="str">
        <f>VLOOKUP("&lt;T2Zeilentitel_8.2&gt;",Uebersetzungen!$B$3:$E$65,Uebersetzungen!$B$2+1,FALSE)</f>
        <v>Sekundarstufe II</v>
      </c>
      <c r="C47" s="13">
        <v>79770.079363931392</v>
      </c>
      <c r="D47" s="16">
        <v>3.0314707120835442</v>
      </c>
      <c r="E47" s="17">
        <v>67487.193621840765</v>
      </c>
      <c r="F47" s="14">
        <v>3.4896593734936432</v>
      </c>
      <c r="G47" s="17">
        <v>10185.029695407153</v>
      </c>
      <c r="H47" s="16">
        <v>11.185176072967304</v>
      </c>
      <c r="I47" s="17">
        <v>2097.8560466834756</v>
      </c>
      <c r="J47" s="24">
        <v>25.935189231364763</v>
      </c>
    </row>
    <row r="48" spans="1:10" ht="13.5" thickBot="1" x14ac:dyDescent="0.25">
      <c r="A48" s="51"/>
      <c r="B48" s="52" t="str">
        <f>VLOOKUP("&lt;T2Zeilentitel_8.3&gt;",Uebersetzungen!$B$3:$E$65,Uebersetzungen!$B$2+1,FALSE)</f>
        <v>Tertiärstufe</v>
      </c>
      <c r="C48" s="25">
        <v>57959.81481027414</v>
      </c>
      <c r="D48" s="26">
        <v>3.8600787798579055</v>
      </c>
      <c r="E48" s="27">
        <v>49836.011078154224</v>
      </c>
      <c r="F48" s="28">
        <v>4.3014912966944143</v>
      </c>
      <c r="G48" s="27">
        <v>6424.2510238815457</v>
      </c>
      <c r="H48" s="26">
        <v>14.09846644981684</v>
      </c>
      <c r="I48" s="65">
        <v>1699.5527082383705</v>
      </c>
      <c r="J48" s="64">
        <v>27.706310588108835</v>
      </c>
    </row>
    <row r="49" spans="1:10" x14ac:dyDescent="0.2">
      <c r="A49" s="40"/>
      <c r="B49" s="33"/>
      <c r="C49" s="41"/>
      <c r="D49" s="42"/>
      <c r="E49" s="42"/>
      <c r="F49" s="42"/>
      <c r="G49" s="42"/>
      <c r="H49" s="42"/>
      <c r="I49" s="42"/>
      <c r="J49" s="42"/>
    </row>
    <row r="50" spans="1:10" x14ac:dyDescent="0.2">
      <c r="A50" s="23" t="str">
        <f>VLOOKUP("&lt;Legende_1&gt;",Uebersetzungen!$B$3:$E$333,Uebersetzungen!$B$2+1,FALSE)</f>
        <v>(): Extrapolation aufgrund von 49 oder weniger Beobachtungen. Die Resultate sind mit grosser Vorsicht zu interpretieren.</v>
      </c>
    </row>
    <row r="51" spans="1:10" x14ac:dyDescent="0.2">
      <c r="A51" s="23" t="str">
        <f>VLOOKUP("&lt;Legende_2&gt;",Uebersetzungen!$B$3:$E$333,Uebersetzungen!$B$2+1,FALSE)</f>
        <v>X: Extrapolation aufgrund von 4 oder weniger Beobachtungen. Die Resultate werden aus Gründen des Datenschutzes nicht publiziert.</v>
      </c>
    </row>
    <row r="52" spans="1:10" x14ac:dyDescent="0.2">
      <c r="A52" s="23" t="str">
        <f>VLOOKUP("&lt;Legende_3&gt;",Uebersetzungen!$B$3:$E$333,Uebersetzungen!$B$2+1,FALSE)</f>
        <v>Die Grundgesamtheit der Strukturerhebung enthält alle Personen der ständigen Wohnbevölkerung ab vollendetem 15. Altersjahr, die in Privathaushalten leben.</v>
      </c>
    </row>
    <row r="53" spans="1:10" x14ac:dyDescent="0.2">
      <c r="A53" s="23" t="str">
        <f>VLOOKUP("&lt;Legende_4&gt;",Uebersetzungen!$B$3:$E$333,Uebersetzungen!$B$2+1,FALSE)</f>
        <v>Aus der Grundgesamtheit ausgeschlossen wurden neben den Personen, die in Kollektivhaushalten leben, auch Diplomaten, internationale Funktionäre und deren Angehörige.</v>
      </c>
    </row>
    <row r="54" spans="1:10" x14ac:dyDescent="0.2">
      <c r="A54" s="7"/>
    </row>
    <row r="55" spans="1:10" x14ac:dyDescent="0.2">
      <c r="A55" s="7" t="str">
        <f>VLOOKUP("&lt;Quelle_1&gt;",Uebersetzungen!$B$3:$E$365,Uebersetzungen!$B$2+1,FALSE)</f>
        <v>Quelle: BFS (Strukturerhebung)</v>
      </c>
    </row>
    <row r="56" spans="1:10" x14ac:dyDescent="0.2">
      <c r="A56" s="6" t="str">
        <f>VLOOKUP("&lt;T2Aktualisierung&gt;",Uebersetzungen!$B$3:$E$365,Uebersetzungen!$B$2+1,FALSE)</f>
        <v>Letztmals aktualisiert am: 18.03.2024</v>
      </c>
    </row>
    <row r="57" spans="1:10" x14ac:dyDescent="0.2">
      <c r="B57" s="10"/>
    </row>
    <row r="59" spans="1:10" x14ac:dyDescent="0.2">
      <c r="B59" s="11"/>
    </row>
  </sheetData>
  <sheetProtection sheet="1" objects="1" scenarios="1"/>
  <mergeCells count="7">
    <mergeCell ref="A7:D7"/>
    <mergeCell ref="B13:B14"/>
    <mergeCell ref="C13:D13"/>
    <mergeCell ref="C12:J12"/>
    <mergeCell ref="E13:F13"/>
    <mergeCell ref="G13:H13"/>
    <mergeCell ref="I13:J13"/>
  </mergeCells>
  <pageMargins left="0.7" right="0.7" top="0.78740157499999996" bottom="0.78740157499999996" header="0.3" footer="0.3"/>
  <pageSetup paperSize="9" scale="38" orientation="portrait" horizontalDpi="90" verticalDpi="9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3</xdr:col>
                    <xdr:colOff>190500</xdr:colOff>
                    <xdr:row>1</xdr:row>
                    <xdr:rowOff>123825</xdr:rowOff>
                  </from>
                  <to>
                    <xdr:col>4</xdr:col>
                    <xdr:colOff>609600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3</xdr:col>
                    <xdr:colOff>190500</xdr:colOff>
                    <xdr:row>2</xdr:row>
                    <xdr:rowOff>114300</xdr:rowOff>
                  </from>
                  <to>
                    <xdr:col>5</xdr:col>
                    <xdr:colOff>276225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3</xdr:col>
                    <xdr:colOff>190500</xdr:colOff>
                    <xdr:row>3</xdr:row>
                    <xdr:rowOff>76200</xdr:rowOff>
                  </from>
                  <to>
                    <xdr:col>4</xdr:col>
                    <xdr:colOff>609600</xdr:colOff>
                    <xdr:row>4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37" workbookViewId="0">
      <selection activeCell="E68" sqref="E68"/>
    </sheetView>
  </sheetViews>
  <sheetFormatPr baseColWidth="10" defaultColWidth="11" defaultRowHeight="12.75" x14ac:dyDescent="0.2"/>
  <cols>
    <col min="1" max="1" width="7.5" style="35" bestFit="1" customWidth="1"/>
    <col min="2" max="2" width="15.5" style="35" bestFit="1" customWidth="1"/>
    <col min="3" max="3" width="40.875" style="35" bestFit="1" customWidth="1"/>
    <col min="4" max="4" width="41.625" style="35" bestFit="1" customWidth="1"/>
    <col min="5" max="5" width="41.125" style="35" bestFit="1" customWidth="1"/>
    <col min="6" max="16384" width="11" style="35"/>
  </cols>
  <sheetData>
    <row r="1" spans="1:6" x14ac:dyDescent="0.2">
      <c r="A1" s="29" t="s">
        <v>30</v>
      </c>
      <c r="B1" s="29" t="s">
        <v>31</v>
      </c>
      <c r="C1" s="29" t="s">
        <v>32</v>
      </c>
      <c r="D1" s="29" t="s">
        <v>33</v>
      </c>
      <c r="E1" s="29" t="s">
        <v>34</v>
      </c>
      <c r="F1" s="30"/>
    </row>
    <row r="2" spans="1:6" x14ac:dyDescent="0.2">
      <c r="A2" s="36" t="s">
        <v>35</v>
      </c>
      <c r="B2" s="37">
        <v>1</v>
      </c>
      <c r="C2" s="30"/>
      <c r="D2" s="30"/>
      <c r="E2" s="30"/>
      <c r="F2" s="30"/>
    </row>
    <row r="3" spans="1:6" x14ac:dyDescent="0.2">
      <c r="A3" s="36"/>
      <c r="B3" s="35" t="s">
        <v>36</v>
      </c>
      <c r="C3" s="31" t="s">
        <v>37</v>
      </c>
      <c r="D3" s="31" t="s">
        <v>38</v>
      </c>
      <c r="E3" s="31" t="s">
        <v>39</v>
      </c>
      <c r="F3" s="30"/>
    </row>
    <row r="4" spans="1:6" x14ac:dyDescent="0.2">
      <c r="A4" s="30"/>
      <c r="B4" s="30"/>
      <c r="C4" s="30"/>
      <c r="D4" s="30"/>
      <c r="E4" s="30"/>
      <c r="F4" s="30"/>
    </row>
    <row r="5" spans="1:6" ht="25.5" x14ac:dyDescent="0.2">
      <c r="A5" s="36" t="s">
        <v>49</v>
      </c>
      <c r="B5" s="35" t="s">
        <v>50</v>
      </c>
      <c r="C5" s="32" t="s">
        <v>193</v>
      </c>
      <c r="D5" s="32" t="s">
        <v>194</v>
      </c>
      <c r="E5" s="32" t="s">
        <v>195</v>
      </c>
      <c r="F5" s="30"/>
    </row>
    <row r="6" spans="1:6" x14ac:dyDescent="0.2">
      <c r="A6" s="36"/>
      <c r="B6" s="35" t="s">
        <v>51</v>
      </c>
      <c r="C6" s="60" t="s">
        <v>156</v>
      </c>
      <c r="D6" s="60" t="s">
        <v>157</v>
      </c>
      <c r="E6" s="60" t="s">
        <v>158</v>
      </c>
      <c r="F6" s="30"/>
    </row>
    <row r="7" spans="1:6" x14ac:dyDescent="0.2">
      <c r="A7" s="36"/>
      <c r="B7" s="30"/>
      <c r="C7" s="30"/>
      <c r="D7" s="30"/>
      <c r="E7" s="30"/>
      <c r="F7" s="30"/>
    </row>
    <row r="8" spans="1:6" ht="14.25" customHeight="1" x14ac:dyDescent="0.2">
      <c r="A8" s="36" t="s">
        <v>48</v>
      </c>
      <c r="B8" s="35" t="s">
        <v>40</v>
      </c>
      <c r="C8" s="31" t="s">
        <v>0</v>
      </c>
      <c r="D8" s="31" t="s">
        <v>0</v>
      </c>
      <c r="E8" s="31" t="s">
        <v>87</v>
      </c>
      <c r="F8" s="30"/>
    </row>
    <row r="9" spans="1:6" x14ac:dyDescent="0.2">
      <c r="A9" s="36"/>
      <c r="B9" s="35" t="s">
        <v>41</v>
      </c>
      <c r="C9" s="31" t="s">
        <v>196</v>
      </c>
      <c r="D9" s="31" t="s">
        <v>199</v>
      </c>
      <c r="E9" s="31" t="s">
        <v>202</v>
      </c>
      <c r="F9" s="30"/>
    </row>
    <row r="10" spans="1:6" x14ac:dyDescent="0.2">
      <c r="A10" s="36"/>
      <c r="B10" s="35" t="s">
        <v>42</v>
      </c>
      <c r="C10" s="31" t="s">
        <v>198</v>
      </c>
      <c r="D10" s="31" t="s">
        <v>200</v>
      </c>
      <c r="E10" s="31" t="s">
        <v>203</v>
      </c>
      <c r="F10" s="30"/>
    </row>
    <row r="11" spans="1:6" x14ac:dyDescent="0.2">
      <c r="A11" s="36"/>
      <c r="B11" s="35" t="s">
        <v>135</v>
      </c>
      <c r="C11" s="31" t="s">
        <v>197</v>
      </c>
      <c r="D11" s="31" t="s">
        <v>201</v>
      </c>
      <c r="E11" s="31" t="s">
        <v>204</v>
      </c>
      <c r="F11" s="30"/>
    </row>
    <row r="12" spans="1:6" x14ac:dyDescent="0.2">
      <c r="A12" s="36"/>
      <c r="B12" s="35" t="s">
        <v>152</v>
      </c>
      <c r="C12" s="31"/>
      <c r="D12" s="31"/>
      <c r="E12" s="31"/>
      <c r="F12" s="30"/>
    </row>
    <row r="13" spans="1:6" x14ac:dyDescent="0.2">
      <c r="A13" s="36"/>
      <c r="B13" s="35" t="s">
        <v>153</v>
      </c>
      <c r="C13" s="31"/>
      <c r="D13" s="31"/>
      <c r="E13" s="31"/>
      <c r="F13" s="30"/>
    </row>
    <row r="14" spans="1:6" x14ac:dyDescent="0.2">
      <c r="A14" s="36"/>
      <c r="B14" s="35" t="s">
        <v>154</v>
      </c>
      <c r="C14" s="31"/>
      <c r="D14" s="31"/>
      <c r="E14" s="31"/>
      <c r="F14" s="30"/>
    </row>
    <row r="15" spans="1:6" x14ac:dyDescent="0.2">
      <c r="A15" s="36"/>
      <c r="B15" s="35" t="s">
        <v>155</v>
      </c>
      <c r="C15" s="31"/>
      <c r="D15" s="31"/>
      <c r="E15" s="31"/>
      <c r="F15" s="30"/>
    </row>
    <row r="16" spans="1:6" x14ac:dyDescent="0.2">
      <c r="A16" s="36"/>
      <c r="B16" s="36"/>
      <c r="C16" s="36"/>
      <c r="D16" s="36"/>
      <c r="E16" s="36"/>
      <c r="F16" s="36"/>
    </row>
    <row r="17" spans="1:6" x14ac:dyDescent="0.2">
      <c r="A17" s="36"/>
      <c r="B17" s="35" t="s">
        <v>59</v>
      </c>
      <c r="C17" s="31" t="s">
        <v>1</v>
      </c>
      <c r="D17" s="31" t="s">
        <v>132</v>
      </c>
      <c r="E17" s="31" t="s">
        <v>88</v>
      </c>
      <c r="F17" s="30"/>
    </row>
    <row r="18" spans="1:6" ht="25.5" x14ac:dyDescent="0.2">
      <c r="A18" s="36"/>
      <c r="B18" s="35" t="s">
        <v>60</v>
      </c>
      <c r="C18" s="31" t="s">
        <v>159</v>
      </c>
      <c r="D18" s="31" t="s">
        <v>160</v>
      </c>
      <c r="E18" s="31" t="s">
        <v>161</v>
      </c>
      <c r="F18" s="30"/>
    </row>
    <row r="19" spans="1:6" x14ac:dyDescent="0.2">
      <c r="A19" s="36"/>
      <c r="B19" s="30"/>
      <c r="C19" s="30"/>
      <c r="D19" s="30"/>
      <c r="E19" s="30"/>
      <c r="F19" s="30"/>
    </row>
    <row r="20" spans="1:6" x14ac:dyDescent="0.2">
      <c r="A20" s="36" t="s">
        <v>49</v>
      </c>
      <c r="B20" s="35" t="s">
        <v>52</v>
      </c>
      <c r="C20" s="31" t="s">
        <v>0</v>
      </c>
      <c r="D20" s="31" t="s">
        <v>0</v>
      </c>
      <c r="E20" s="31" t="s">
        <v>87</v>
      </c>
      <c r="F20" s="30"/>
    </row>
    <row r="21" spans="1:6" x14ac:dyDescent="0.2">
      <c r="A21" s="30"/>
      <c r="B21" s="35" t="s">
        <v>53</v>
      </c>
      <c r="C21" s="31" t="s">
        <v>6</v>
      </c>
      <c r="D21" s="31" t="s">
        <v>112</v>
      </c>
      <c r="E21" s="31" t="s">
        <v>89</v>
      </c>
      <c r="F21" s="30"/>
    </row>
    <row r="22" spans="1:6" x14ac:dyDescent="0.2">
      <c r="A22" s="30"/>
      <c r="B22" s="35" t="s">
        <v>54</v>
      </c>
      <c r="C22" s="31" t="s">
        <v>9</v>
      </c>
      <c r="D22" s="39" t="s">
        <v>113</v>
      </c>
      <c r="E22" s="31" t="s">
        <v>90</v>
      </c>
      <c r="F22" s="30"/>
    </row>
    <row r="23" spans="1:6" x14ac:dyDescent="0.2">
      <c r="A23" s="30"/>
      <c r="B23" s="35" t="s">
        <v>55</v>
      </c>
      <c r="C23" s="31" t="s">
        <v>136</v>
      </c>
      <c r="D23" s="31" t="s">
        <v>137</v>
      </c>
      <c r="E23" s="31" t="s">
        <v>138</v>
      </c>
      <c r="F23" s="30"/>
    </row>
    <row r="24" spans="1:6" x14ac:dyDescent="0.2">
      <c r="A24" s="30"/>
      <c r="B24" s="35" t="s">
        <v>56</v>
      </c>
      <c r="C24" s="35" t="s">
        <v>162</v>
      </c>
      <c r="D24" s="35" t="s">
        <v>164</v>
      </c>
      <c r="E24" s="35" t="s">
        <v>163</v>
      </c>
      <c r="F24" s="30"/>
    </row>
    <row r="25" spans="1:6" x14ac:dyDescent="0.2">
      <c r="A25" s="30"/>
      <c r="B25" s="35" t="s">
        <v>57</v>
      </c>
      <c r="C25" s="31" t="s">
        <v>10</v>
      </c>
      <c r="D25" s="31" t="s">
        <v>114</v>
      </c>
      <c r="E25" s="31" t="s">
        <v>139</v>
      </c>
      <c r="F25" s="30"/>
    </row>
    <row r="26" spans="1:6" x14ac:dyDescent="0.2">
      <c r="A26" s="30"/>
      <c r="B26" s="35" t="s">
        <v>58</v>
      </c>
      <c r="C26" s="31" t="s">
        <v>14</v>
      </c>
      <c r="D26" s="31" t="s">
        <v>115</v>
      </c>
      <c r="E26" s="31" t="s">
        <v>140</v>
      </c>
      <c r="F26" s="30"/>
    </row>
    <row r="27" spans="1:6" x14ac:dyDescent="0.2">
      <c r="A27" s="30"/>
      <c r="B27" s="35" t="s">
        <v>72</v>
      </c>
      <c r="C27" s="31" t="s">
        <v>26</v>
      </c>
      <c r="D27" s="31" t="s">
        <v>116</v>
      </c>
      <c r="E27" s="31" t="s">
        <v>141</v>
      </c>
      <c r="F27" s="30"/>
    </row>
    <row r="28" spans="1:6" x14ac:dyDescent="0.2">
      <c r="A28" s="30"/>
      <c r="B28" s="30"/>
      <c r="C28" s="30"/>
      <c r="D28" s="30"/>
      <c r="E28" s="30"/>
      <c r="F28" s="30"/>
    </row>
    <row r="29" spans="1:6" x14ac:dyDescent="0.2">
      <c r="A29" s="30"/>
      <c r="B29" s="35" t="s">
        <v>61</v>
      </c>
      <c r="C29" s="31" t="s">
        <v>7</v>
      </c>
      <c r="D29" s="31" t="s">
        <v>110</v>
      </c>
      <c r="E29" s="31" t="s">
        <v>91</v>
      </c>
      <c r="F29" s="30"/>
    </row>
    <row r="30" spans="1:6" x14ac:dyDescent="0.2">
      <c r="A30" s="30"/>
      <c r="B30" s="35" t="s">
        <v>62</v>
      </c>
      <c r="C30" s="31" t="s">
        <v>8</v>
      </c>
      <c r="D30" s="31" t="s">
        <v>111</v>
      </c>
      <c r="E30" s="31" t="s">
        <v>92</v>
      </c>
      <c r="F30" s="30"/>
    </row>
    <row r="31" spans="1:6" x14ac:dyDescent="0.2">
      <c r="A31" s="30"/>
      <c r="B31" s="35" t="s">
        <v>63</v>
      </c>
      <c r="C31" s="31" t="s">
        <v>142</v>
      </c>
      <c r="D31" s="31" t="s">
        <v>142</v>
      </c>
      <c r="E31" s="31" t="s">
        <v>142</v>
      </c>
      <c r="F31" s="30"/>
    </row>
    <row r="32" spans="1:6" x14ac:dyDescent="0.2">
      <c r="A32" s="30"/>
      <c r="B32" s="35" t="s">
        <v>64</v>
      </c>
      <c r="C32" s="31" t="s">
        <v>166</v>
      </c>
      <c r="D32" s="31" t="s">
        <v>166</v>
      </c>
      <c r="E32" s="31" t="s">
        <v>166</v>
      </c>
      <c r="F32" s="30"/>
    </row>
    <row r="33" spans="1:6" x14ac:dyDescent="0.2">
      <c r="A33" s="30"/>
      <c r="B33" s="35" t="s">
        <v>73</v>
      </c>
      <c r="C33" s="31" t="s">
        <v>165</v>
      </c>
      <c r="D33" s="31" t="s">
        <v>165</v>
      </c>
      <c r="E33" s="31" t="s">
        <v>165</v>
      </c>
      <c r="F33" s="30"/>
    </row>
    <row r="34" spans="1:6" x14ac:dyDescent="0.2">
      <c r="A34" s="30"/>
      <c r="B34" s="35" t="s">
        <v>74</v>
      </c>
      <c r="C34" s="31" t="s">
        <v>143</v>
      </c>
      <c r="D34" s="31" t="s">
        <v>144</v>
      </c>
      <c r="E34" s="31" t="s">
        <v>145</v>
      </c>
      <c r="F34" s="30"/>
    </row>
    <row r="35" spans="1:6" x14ac:dyDescent="0.2">
      <c r="A35" s="30"/>
      <c r="B35" s="35" t="s">
        <v>65</v>
      </c>
      <c r="C35" s="31" t="s">
        <v>148</v>
      </c>
      <c r="D35" s="31" t="s">
        <v>147</v>
      </c>
      <c r="E35" s="31" t="s">
        <v>146</v>
      </c>
      <c r="F35" s="30"/>
    </row>
    <row r="36" spans="1:6" x14ac:dyDescent="0.2">
      <c r="A36" s="30"/>
      <c r="B36" s="35" t="s">
        <v>66</v>
      </c>
      <c r="C36" s="31" t="s">
        <v>169</v>
      </c>
      <c r="D36" s="31" t="s">
        <v>174</v>
      </c>
      <c r="E36" s="31" t="s">
        <v>178</v>
      </c>
      <c r="F36" s="30"/>
    </row>
    <row r="37" spans="1:6" x14ac:dyDescent="0.2">
      <c r="A37" s="30"/>
      <c r="B37" s="35" t="s">
        <v>167</v>
      </c>
      <c r="C37" s="31" t="s">
        <v>170</v>
      </c>
      <c r="D37" s="31" t="s">
        <v>175</v>
      </c>
      <c r="E37" s="31" t="s">
        <v>179</v>
      </c>
      <c r="F37" s="30"/>
    </row>
    <row r="38" spans="1:6" x14ac:dyDescent="0.2">
      <c r="A38" s="30"/>
      <c r="B38" s="35" t="s">
        <v>168</v>
      </c>
      <c r="C38" s="31" t="s">
        <v>171</v>
      </c>
      <c r="D38" s="31" t="s">
        <v>176</v>
      </c>
      <c r="E38" s="31" t="s">
        <v>180</v>
      </c>
      <c r="F38" s="30"/>
    </row>
    <row r="39" spans="1:6" x14ac:dyDescent="0.2">
      <c r="A39" s="30"/>
      <c r="B39" s="35" t="s">
        <v>173</v>
      </c>
      <c r="C39" s="31" t="s">
        <v>172</v>
      </c>
      <c r="D39" s="31" t="s">
        <v>177</v>
      </c>
      <c r="E39" s="31" t="s">
        <v>181</v>
      </c>
      <c r="F39" s="30"/>
    </row>
    <row r="40" spans="1:6" x14ac:dyDescent="0.2">
      <c r="A40" s="30"/>
      <c r="B40" s="35" t="s">
        <v>67</v>
      </c>
      <c r="C40" s="31" t="s">
        <v>188</v>
      </c>
      <c r="D40" s="31" t="s">
        <v>214</v>
      </c>
      <c r="E40" s="31" t="s">
        <v>219</v>
      </c>
      <c r="F40" s="30"/>
    </row>
    <row r="41" spans="1:6" x14ac:dyDescent="0.2">
      <c r="A41" s="30"/>
      <c r="B41" s="35" t="s">
        <v>68</v>
      </c>
      <c r="C41" s="31" t="s">
        <v>189</v>
      </c>
      <c r="D41" s="31" t="s">
        <v>215</v>
      </c>
      <c r="E41" s="31" t="s">
        <v>220</v>
      </c>
      <c r="F41" s="30"/>
    </row>
    <row r="42" spans="1:6" x14ac:dyDescent="0.2">
      <c r="A42" s="30"/>
      <c r="B42" s="35" t="s">
        <v>149</v>
      </c>
      <c r="C42" s="31" t="s">
        <v>190</v>
      </c>
      <c r="D42" s="31" t="s">
        <v>216</v>
      </c>
      <c r="E42" s="31" t="s">
        <v>221</v>
      </c>
      <c r="F42" s="30"/>
    </row>
    <row r="43" spans="1:6" ht="25.5" x14ac:dyDescent="0.2">
      <c r="A43" s="30"/>
      <c r="B43" s="35" t="s">
        <v>186</v>
      </c>
      <c r="C43" s="31" t="s">
        <v>191</v>
      </c>
      <c r="D43" s="31" t="s">
        <v>217</v>
      </c>
      <c r="E43" s="31" t="s">
        <v>222</v>
      </c>
      <c r="F43" s="30"/>
    </row>
    <row r="44" spans="1:6" x14ac:dyDescent="0.2">
      <c r="A44" s="30"/>
      <c r="B44" s="35" t="s">
        <v>187</v>
      </c>
      <c r="C44" s="31" t="s">
        <v>192</v>
      </c>
      <c r="D44" s="31" t="s">
        <v>218</v>
      </c>
      <c r="E44" s="31" t="s">
        <v>223</v>
      </c>
      <c r="F44" s="30"/>
    </row>
    <row r="45" spans="1:6" x14ac:dyDescent="0.2">
      <c r="A45" s="30"/>
      <c r="B45" s="35" t="s">
        <v>185</v>
      </c>
      <c r="C45" s="31" t="s">
        <v>11</v>
      </c>
      <c r="D45" s="31" t="s">
        <v>131</v>
      </c>
      <c r="E45" s="31" t="s">
        <v>93</v>
      </c>
      <c r="F45" s="30"/>
    </row>
    <row r="46" spans="1:6" x14ac:dyDescent="0.2">
      <c r="A46" s="30"/>
      <c r="B46" s="35" t="s">
        <v>184</v>
      </c>
      <c r="C46" s="31" t="s">
        <v>12</v>
      </c>
      <c r="D46" s="31" t="s">
        <v>130</v>
      </c>
      <c r="E46" s="31" t="s">
        <v>94</v>
      </c>
      <c r="F46" s="30"/>
    </row>
    <row r="47" spans="1:6" x14ac:dyDescent="0.2">
      <c r="A47" s="30"/>
      <c r="B47" s="35" t="s">
        <v>183</v>
      </c>
      <c r="C47" s="31" t="s">
        <v>13</v>
      </c>
      <c r="D47" s="31" t="s">
        <v>130</v>
      </c>
      <c r="E47" s="31" t="s">
        <v>95</v>
      </c>
      <c r="F47" s="30"/>
    </row>
    <row r="48" spans="1:6" x14ac:dyDescent="0.2">
      <c r="A48" s="30"/>
      <c r="B48" s="35" t="s">
        <v>69</v>
      </c>
      <c r="C48" s="31" t="s">
        <v>15</v>
      </c>
      <c r="D48" s="31" t="s">
        <v>129</v>
      </c>
      <c r="E48" s="31" t="s">
        <v>96</v>
      </c>
      <c r="F48" s="30"/>
    </row>
    <row r="49" spans="1:6" x14ac:dyDescent="0.2">
      <c r="A49" s="30"/>
      <c r="B49" s="35" t="s">
        <v>70</v>
      </c>
      <c r="C49" s="31" t="s">
        <v>16</v>
      </c>
      <c r="D49" s="31" t="s">
        <v>117</v>
      </c>
      <c r="E49" s="31" t="s">
        <v>97</v>
      </c>
      <c r="F49" s="30"/>
    </row>
    <row r="50" spans="1:6" x14ac:dyDescent="0.2">
      <c r="A50" s="30"/>
      <c r="B50" s="35" t="s">
        <v>71</v>
      </c>
      <c r="C50" s="31" t="s">
        <v>17</v>
      </c>
      <c r="D50" s="31" t="s">
        <v>118</v>
      </c>
      <c r="E50" s="31" t="s">
        <v>98</v>
      </c>
      <c r="F50" s="30"/>
    </row>
    <row r="51" spans="1:6" x14ac:dyDescent="0.2">
      <c r="A51" s="30"/>
      <c r="B51" s="35" t="s">
        <v>75</v>
      </c>
      <c r="C51" s="31" t="s">
        <v>18</v>
      </c>
      <c r="D51" s="31" t="s">
        <v>119</v>
      </c>
      <c r="E51" s="31" t="s">
        <v>99</v>
      </c>
      <c r="F51" s="30"/>
    </row>
    <row r="52" spans="1:6" x14ac:dyDescent="0.2">
      <c r="A52" s="30"/>
      <c r="B52" s="35" t="s">
        <v>76</v>
      </c>
      <c r="C52" s="31" t="s">
        <v>19</v>
      </c>
      <c r="D52" s="31" t="s">
        <v>120</v>
      </c>
      <c r="E52" s="31" t="s">
        <v>100</v>
      </c>
      <c r="F52" s="30"/>
    </row>
    <row r="53" spans="1:6" x14ac:dyDescent="0.2">
      <c r="A53" s="30"/>
      <c r="B53" s="35" t="s">
        <v>77</v>
      </c>
      <c r="C53" s="31" t="s">
        <v>20</v>
      </c>
      <c r="D53" s="31" t="s">
        <v>121</v>
      </c>
      <c r="E53" s="31" t="s">
        <v>101</v>
      </c>
      <c r="F53" s="30"/>
    </row>
    <row r="54" spans="1:6" x14ac:dyDescent="0.2">
      <c r="A54" s="30"/>
      <c r="B54" s="35" t="s">
        <v>78</v>
      </c>
      <c r="C54" s="31" t="s">
        <v>21</v>
      </c>
      <c r="D54" s="31" t="s">
        <v>122</v>
      </c>
      <c r="E54" s="31" t="s">
        <v>102</v>
      </c>
      <c r="F54" s="30"/>
    </row>
    <row r="55" spans="1:6" x14ac:dyDescent="0.2">
      <c r="A55" s="30"/>
      <c r="B55" s="35" t="s">
        <v>79</v>
      </c>
      <c r="C55" s="31" t="s">
        <v>22</v>
      </c>
      <c r="D55" s="31" t="s">
        <v>123</v>
      </c>
      <c r="E55" s="31" t="s">
        <v>103</v>
      </c>
      <c r="F55" s="30"/>
    </row>
    <row r="56" spans="1:6" ht="25.5" x14ac:dyDescent="0.2">
      <c r="A56" s="30"/>
      <c r="B56" s="35" t="s">
        <v>80</v>
      </c>
      <c r="C56" s="31" t="s">
        <v>23</v>
      </c>
      <c r="D56" s="31" t="s">
        <v>124</v>
      </c>
      <c r="E56" s="31" t="s">
        <v>104</v>
      </c>
      <c r="F56" s="30"/>
    </row>
    <row r="57" spans="1:6" ht="38.25" x14ac:dyDescent="0.2">
      <c r="A57" s="30"/>
      <c r="B57" s="35" t="s">
        <v>81</v>
      </c>
      <c r="C57" s="31" t="s">
        <v>24</v>
      </c>
      <c r="D57" s="31" t="s">
        <v>125</v>
      </c>
      <c r="E57" s="31" t="s">
        <v>105</v>
      </c>
      <c r="F57" s="30"/>
    </row>
    <row r="58" spans="1:6" ht="25.5" x14ac:dyDescent="0.2">
      <c r="A58" s="30"/>
      <c r="B58" s="35" t="s">
        <v>82</v>
      </c>
      <c r="C58" s="31" t="s">
        <v>25</v>
      </c>
      <c r="D58" s="31" t="s">
        <v>126</v>
      </c>
      <c r="E58" s="31" t="s">
        <v>106</v>
      </c>
      <c r="F58" s="30"/>
    </row>
    <row r="59" spans="1:6" x14ac:dyDescent="0.2">
      <c r="A59" s="30"/>
      <c r="B59" s="35" t="s">
        <v>83</v>
      </c>
      <c r="C59" s="31" t="s">
        <v>150</v>
      </c>
      <c r="D59" s="31" t="s">
        <v>151</v>
      </c>
      <c r="E59" s="31" t="s">
        <v>107</v>
      </c>
      <c r="F59" s="30"/>
    </row>
    <row r="60" spans="1:6" x14ac:dyDescent="0.2">
      <c r="A60" s="30"/>
      <c r="B60" s="35" t="s">
        <v>84</v>
      </c>
      <c r="C60" s="31" t="s">
        <v>27</v>
      </c>
      <c r="D60" s="31" t="s">
        <v>127</v>
      </c>
      <c r="E60" s="31" t="s">
        <v>108</v>
      </c>
      <c r="F60" s="30"/>
    </row>
    <row r="61" spans="1:6" x14ac:dyDescent="0.2">
      <c r="A61" s="30"/>
      <c r="B61" s="35" t="s">
        <v>85</v>
      </c>
      <c r="C61" s="31" t="s">
        <v>28</v>
      </c>
      <c r="D61" s="31" t="s">
        <v>128</v>
      </c>
      <c r="E61" s="31" t="s">
        <v>109</v>
      </c>
      <c r="F61" s="30"/>
    </row>
    <row r="62" spans="1:6" x14ac:dyDescent="0.2">
      <c r="A62" s="30"/>
      <c r="B62" s="30"/>
      <c r="C62" s="30"/>
      <c r="D62" s="30"/>
      <c r="E62" s="30"/>
      <c r="F62" s="30"/>
    </row>
    <row r="63" spans="1:6" x14ac:dyDescent="0.2">
      <c r="A63" s="30" t="s">
        <v>49</v>
      </c>
      <c r="B63" s="38" t="s">
        <v>86</v>
      </c>
      <c r="C63" s="34" t="s">
        <v>224</v>
      </c>
      <c r="D63" s="34" t="s">
        <v>225</v>
      </c>
      <c r="E63" s="34" t="s">
        <v>226</v>
      </c>
      <c r="F63" s="30"/>
    </row>
    <row r="64" spans="1:6" x14ac:dyDescent="0.2">
      <c r="A64" s="30"/>
      <c r="B64" s="30"/>
      <c r="C64" s="30"/>
      <c r="D64" s="30"/>
      <c r="E64" s="30"/>
      <c r="F64" s="30"/>
    </row>
    <row r="65" spans="1:6" x14ac:dyDescent="0.2">
      <c r="A65" s="30"/>
      <c r="B65" s="30"/>
      <c r="C65" s="30"/>
      <c r="D65" s="30"/>
      <c r="E65" s="30"/>
      <c r="F65" s="30"/>
    </row>
    <row r="66" spans="1:6" ht="38.25" x14ac:dyDescent="0.2">
      <c r="A66" s="36"/>
      <c r="B66" s="35" t="s">
        <v>43</v>
      </c>
      <c r="C66" s="63" t="s">
        <v>2</v>
      </c>
      <c r="D66" s="35" t="s">
        <v>209</v>
      </c>
      <c r="E66" s="35" t="s">
        <v>205</v>
      </c>
      <c r="F66" s="30"/>
    </row>
    <row r="67" spans="1:6" x14ac:dyDescent="0.2">
      <c r="A67" s="30"/>
      <c r="B67" s="35" t="s">
        <v>44</v>
      </c>
      <c r="C67" s="63" t="s">
        <v>3</v>
      </c>
      <c r="D67" s="23" t="s">
        <v>210</v>
      </c>
      <c r="E67" s="23" t="s">
        <v>206</v>
      </c>
      <c r="F67" s="30"/>
    </row>
    <row r="68" spans="1:6" x14ac:dyDescent="0.2">
      <c r="A68" s="30"/>
      <c r="B68" s="35" t="s">
        <v>45</v>
      </c>
      <c r="C68" s="63" t="s">
        <v>4</v>
      </c>
      <c r="D68" s="23" t="s">
        <v>211</v>
      </c>
      <c r="E68" s="23" t="s">
        <v>207</v>
      </c>
      <c r="F68" s="30"/>
    </row>
    <row r="69" spans="1:6" x14ac:dyDescent="0.2">
      <c r="A69" s="30"/>
      <c r="B69" s="35" t="s">
        <v>46</v>
      </c>
      <c r="C69" s="63" t="s">
        <v>5</v>
      </c>
      <c r="D69" s="23" t="s">
        <v>212</v>
      </c>
      <c r="E69" s="23" t="s">
        <v>208</v>
      </c>
      <c r="F69" s="30"/>
    </row>
    <row r="70" spans="1:6" x14ac:dyDescent="0.2">
      <c r="A70" s="30"/>
      <c r="B70" s="35" t="s">
        <v>182</v>
      </c>
      <c r="C70" s="54"/>
      <c r="D70" s="23"/>
      <c r="E70" s="23"/>
      <c r="F70" s="30"/>
    </row>
    <row r="71" spans="1:6" x14ac:dyDescent="0.2">
      <c r="A71" s="30"/>
      <c r="B71" s="30"/>
      <c r="C71" s="30"/>
      <c r="D71" s="30"/>
      <c r="E71" s="30"/>
      <c r="F71" s="30"/>
    </row>
    <row r="72" spans="1:6" x14ac:dyDescent="0.2">
      <c r="A72" s="30" t="s">
        <v>48</v>
      </c>
      <c r="B72" s="35" t="s">
        <v>47</v>
      </c>
      <c r="C72" s="31" t="s">
        <v>29</v>
      </c>
      <c r="D72" s="31" t="s">
        <v>133</v>
      </c>
      <c r="E72" s="31" t="s">
        <v>213</v>
      </c>
      <c r="F72" s="30"/>
    </row>
    <row r="73" spans="1:6" x14ac:dyDescent="0.2">
      <c r="A73" s="30"/>
      <c r="B73" s="30"/>
      <c r="C73" s="30"/>
      <c r="D73" s="30"/>
      <c r="E73" s="30"/>
      <c r="F73" s="30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A83D2D9087C0499BBDDADFE9564913" ma:contentTypeVersion="6" ma:contentTypeDescription="Ein neues Dokument erstellen." ma:contentTypeScope="" ma:versionID="1f3af7de7f4500b720d1e69b73bf35ac">
  <xsd:schema xmlns:xsd="http://www.w3.org/2001/XMLSchema" xmlns:xs="http://www.w3.org/2001/XMLSchema" xmlns:p="http://schemas.microsoft.com/office/2006/metadata/properties" xmlns:ns1="http://schemas.microsoft.com/sharepoint/v3" xmlns:ns2="9d1f6504-c754-4527-a358-047ce8521f96" targetNamespace="http://schemas.microsoft.com/office/2006/metadata/properties" ma:root="true" ma:fieldsID="c79055d5800c49357077d70b127ffa6c" ns1:_="" ns2:_="">
    <xsd:import namespace="http://schemas.microsoft.com/sharepoint/v3"/>
    <xsd:import namespace="9d1f6504-c754-4527-a358-047ce8521f9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Kategorie" minOccurs="0"/>
                <xsd:element ref="ns2:Benutzerdefinierte_x0020_ID" minOccurs="0"/>
                <xsd:element ref="ns2:Titel_DE" minOccurs="0"/>
                <xsd:element ref="ns2:Titel_RM" minOccurs="0"/>
                <xsd:element ref="ns2:Titel_I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f6504-c754-4527-a358-047ce8521f96" elementFormDefault="qualified">
    <xsd:import namespace="http://schemas.microsoft.com/office/2006/documentManagement/types"/>
    <xsd:import namespace="http://schemas.microsoft.com/office/infopath/2007/PartnerControls"/>
    <xsd:element name="Kategorie" ma:index="10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1" nillable="true" ma:displayName="Benutzerdefinierte ID" ma:internalName="Benutzerdefinierte_x0020_ID" ma:percentage="FALSE">
      <xsd:simpleType>
        <xsd:restriction base="dms:Number"/>
      </xsd:simpleType>
    </xsd:element>
    <xsd:element name="Titel_DE" ma:index="12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3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4" nillable="true" ma:displayName="Titel_IT" ma:internalName="Titel_I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nutzerdefinierte_x0020_ID xmlns="9d1f6504-c754-4527-a358-047ce8521f96">1023</Benutzerdefinierte_x0020_ID>
    <Titel_RM xmlns="9d1f6504-c754-4527-a358-047ce8521f96">Enquista da structura da la populaziun – dumber da las linguas principalas, 2022</Titel_RM>
    <Titel_DE xmlns="9d1f6504-c754-4527-a358-047ce8521f96">Strukturerhebung Bevölkerung - Anzahl Hauptsprachen, 2022</Titel_DE>
    <PublishingExpirationDate xmlns="http://schemas.microsoft.com/sharepoint/v3" xsi:nil="true"/>
    <Kategorie xmlns="9d1f6504-c754-4527-a358-047ce8521f96">Sprache, Religion</Kategorie>
    <PublishingStartDate xmlns="http://schemas.microsoft.com/sharepoint/v3" xsi:nil="true"/>
    <Titel_IT xmlns="9d1f6504-c754-4527-a358-047ce8521f96">Rilevazione strutturale della popolazione - numero di lingue principali, 2022</Titel_IT>
  </documentManagement>
</p:properties>
</file>

<file path=customXml/itemProps1.xml><?xml version="1.0" encoding="utf-8"?>
<ds:datastoreItem xmlns:ds="http://schemas.openxmlformats.org/officeDocument/2006/customXml" ds:itemID="{8A960CA2-2BAC-4FAD-8DF0-1CDC2A7025BF}"/>
</file>

<file path=customXml/itemProps2.xml><?xml version="1.0" encoding="utf-8"?>
<ds:datastoreItem xmlns:ds="http://schemas.openxmlformats.org/officeDocument/2006/customXml" ds:itemID="{CAB602B6-E8D1-4DB7-B5B1-E35C1E08C5F0}"/>
</file>

<file path=customXml/itemProps3.xml><?xml version="1.0" encoding="utf-8"?>
<ds:datastoreItem xmlns:ds="http://schemas.openxmlformats.org/officeDocument/2006/customXml" ds:itemID="{C81B2B71-B2DB-444E-A3F1-319F83B88CF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Graubünden</vt:lpstr>
      <vt:lpstr>Uebersetzungen</vt:lpstr>
      <vt:lpstr>Graubünden!Druckbereich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Bevölkerung nach Anzahl Hauptsprache</dc:title>
  <dc:creator>Luzius.Stricker@awt.gr.ch</dc:creator>
  <cp:lastModifiedBy>Stricker Luzius</cp:lastModifiedBy>
  <cp:lastPrinted>2018-12-06T18:35:59Z</cp:lastPrinted>
  <dcterms:created xsi:type="dcterms:W3CDTF">2012-06-17T15:40:31Z</dcterms:created>
  <dcterms:modified xsi:type="dcterms:W3CDTF">2024-03-18T07:45:17Z</dcterms:modified>
  <cp:category>SE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0x01010095A83D2D9087C0499BBDDADFE9564913</vt:lpwstr>
  </property>
</Properties>
</file>